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X:\WINWORD\03 KÄ-NB\3.4 Leistungsvergleich\LV 2021\"/>
    </mc:Choice>
  </mc:AlternateContent>
  <bookViews>
    <workbookView xWindow="28680" yWindow="-120" windowWidth="29040" windowHeight="17640" activeTab="3"/>
  </bookViews>
  <sheets>
    <sheet name="erhbogen1" sheetId="9" r:id="rId1"/>
    <sheet name="erhbogen2" sheetId="21" r:id="rId2"/>
    <sheet name="erhbogen3.1 alle KA" sheetId="20" r:id="rId3"/>
    <sheet name="erhbogen3.2 KA mit Faulung" sheetId="19" r:id="rId4"/>
  </sheets>
  <definedNames>
    <definedName name="_xlnm.Print_Area" localSheetId="0">erhbogen1!$A$1:$AE$35</definedName>
    <definedName name="_xlnm.Print_Area" localSheetId="1">erhbogen2!$A$2:$W$42</definedName>
    <definedName name="_xlnm.Print_Area" localSheetId="2">'erhbogen3.1 alle KA'!$A$1:$Z$42</definedName>
    <definedName name="_xlnm.Print_Area" localSheetId="3">'erhbogen3.2 KA mit Faulung'!$A$1:$AC$46</definedName>
  </definedNames>
  <calcPr calcId="162913"/>
</workbook>
</file>

<file path=xl/calcChain.xml><?xml version="1.0" encoding="utf-8"?>
<calcChain xmlns="http://schemas.openxmlformats.org/spreadsheetml/2006/main">
  <c r="C33" i="20" l="1"/>
  <c r="R40" i="20" l="1"/>
  <c r="F25" i="9" l="1"/>
  <c r="G28" i="9" l="1"/>
  <c r="G23" i="21"/>
  <c r="H23" i="21"/>
  <c r="I23" i="21"/>
  <c r="H34" i="21"/>
  <c r="I34" i="21"/>
  <c r="E35" i="21"/>
  <c r="E37" i="21" s="1"/>
  <c r="F39" i="21" s="1"/>
  <c r="F35" i="21"/>
  <c r="D25" i="9"/>
  <c r="E25" i="9"/>
  <c r="E32" i="9" s="1"/>
  <c r="E6" i="19"/>
  <c r="P6" i="19"/>
  <c r="R11" i="19"/>
  <c r="O27" i="19"/>
  <c r="K27" i="19" s="1"/>
  <c r="F6" i="20"/>
  <c r="O6" i="20"/>
  <c r="C18" i="20"/>
  <c r="E7" i="21"/>
  <c r="M7" i="21"/>
  <c r="H16" i="21"/>
  <c r="U23" i="21"/>
  <c r="V23" i="21"/>
  <c r="W23" i="21"/>
  <c r="G24" i="21"/>
  <c r="H24" i="21"/>
  <c r="I24" i="21"/>
  <c r="U24" i="21"/>
  <c r="V24" i="21"/>
  <c r="W24" i="21"/>
  <c r="G25" i="21"/>
  <c r="H25" i="21"/>
  <c r="I25" i="21"/>
  <c r="U25" i="21"/>
  <c r="V25" i="21"/>
  <c r="W25" i="21"/>
  <c r="G26" i="21"/>
  <c r="H26" i="21"/>
  <c r="I26" i="21"/>
  <c r="U26" i="21"/>
  <c r="V26" i="21"/>
  <c r="W26" i="21"/>
  <c r="G27" i="21"/>
  <c r="H27" i="21"/>
  <c r="I27" i="21"/>
  <c r="U27" i="21"/>
  <c r="V27" i="21"/>
  <c r="W27" i="21"/>
  <c r="G28" i="21"/>
  <c r="H28" i="21"/>
  <c r="I28" i="21"/>
  <c r="U28" i="21"/>
  <c r="V28" i="21"/>
  <c r="W28" i="21"/>
  <c r="G29" i="21"/>
  <c r="H29" i="21"/>
  <c r="I29" i="21"/>
  <c r="U29" i="21"/>
  <c r="V29" i="21"/>
  <c r="W29" i="21"/>
  <c r="G30" i="21"/>
  <c r="H30" i="21"/>
  <c r="I30" i="21"/>
  <c r="U30" i="21"/>
  <c r="V30" i="21"/>
  <c r="W30" i="21"/>
  <c r="G31" i="21"/>
  <c r="H31" i="21"/>
  <c r="I31" i="21"/>
  <c r="U31" i="21"/>
  <c r="V31" i="21"/>
  <c r="W31" i="21"/>
  <c r="G32" i="21"/>
  <c r="H32" i="21"/>
  <c r="I32" i="21"/>
  <c r="U32" i="21"/>
  <c r="V32" i="21"/>
  <c r="W32" i="21"/>
  <c r="G33" i="21"/>
  <c r="H33" i="21"/>
  <c r="I33" i="21"/>
  <c r="U33" i="21"/>
  <c r="V33" i="21"/>
  <c r="W33" i="21"/>
  <c r="G34" i="21"/>
  <c r="U34" i="21"/>
  <c r="V34" i="21"/>
  <c r="W34" i="21"/>
  <c r="D35" i="21"/>
  <c r="K35" i="21"/>
  <c r="L35" i="21"/>
  <c r="M35" i="21"/>
  <c r="N35" i="21"/>
  <c r="O35" i="21"/>
  <c r="P35" i="21"/>
  <c r="R35" i="21"/>
  <c r="S35" i="21"/>
  <c r="T35" i="21"/>
  <c r="J25" i="9"/>
  <c r="K25" i="9"/>
  <c r="L25" i="9"/>
  <c r="P25" i="9"/>
  <c r="Q25" i="9"/>
  <c r="R25" i="9"/>
  <c r="V25" i="9"/>
  <c r="W25" i="9"/>
  <c r="X25" i="9"/>
  <c r="M28" i="9"/>
  <c r="S28" i="9"/>
  <c r="Y28" i="9"/>
  <c r="E30" i="9"/>
  <c r="F30" i="9"/>
  <c r="G30" i="9"/>
  <c r="K30" i="9"/>
  <c r="L30" i="9"/>
  <c r="M30" i="9"/>
  <c r="Q30" i="9"/>
  <c r="R30" i="9"/>
  <c r="S30" i="9"/>
  <c r="W30" i="9"/>
  <c r="X30" i="9"/>
  <c r="Y30" i="9"/>
  <c r="AC32" i="9"/>
  <c r="E11" i="21" s="1"/>
  <c r="L37" i="21" l="1"/>
  <c r="M39" i="21" s="1"/>
  <c r="H27" i="19"/>
  <c r="U27" i="19"/>
  <c r="Q32" i="9"/>
  <c r="W32" i="9"/>
  <c r="G35" i="21"/>
  <c r="H35" i="21"/>
  <c r="L16" i="21"/>
  <c r="S37" i="21"/>
  <c r="T39" i="21" s="1"/>
  <c r="W35" i="21"/>
  <c r="I35" i="21"/>
  <c r="V35" i="21"/>
  <c r="U35" i="21"/>
  <c r="K32" i="9"/>
  <c r="O37" i="21"/>
  <c r="H11" i="21"/>
  <c r="H37" i="21" l="1"/>
  <c r="O11" i="21"/>
  <c r="S11" i="21" s="1"/>
  <c r="V11" i="21" s="1"/>
  <c r="V37" i="21"/>
  <c r="C13" i="20" l="1"/>
  <c r="C23" i="20" s="1"/>
  <c r="R27" i="19" l="1"/>
  <c r="Z17" i="19"/>
  <c r="H11" i="19"/>
</calcChain>
</file>

<file path=xl/comments1.xml><?xml version="1.0" encoding="utf-8"?>
<comments xmlns="http://schemas.openxmlformats.org/spreadsheetml/2006/main">
  <authors>
    <author>Gerald Wahl</author>
    <author>Lisa Banek</author>
    <author>Florian</author>
  </authors>
  <commentList>
    <comment ref="D10" authorId="0" shapeId="0">
      <text>
        <r>
          <rPr>
            <sz val="9"/>
            <color indexed="81"/>
            <rFont val="Segoe UI"/>
            <family val="2"/>
          </rPr>
          <t xml:space="preserve">Chemischer Sauerstoffbedarf im Ablauf 
</t>
        </r>
      </text>
    </comment>
    <comment ref="J10" authorId="0" shapeId="0">
      <text>
        <r>
          <rPr>
            <sz val="9"/>
            <color indexed="81"/>
            <rFont val="Segoe UI"/>
            <family val="2"/>
          </rPr>
          <t>Ammonium-Stickstoff im Ablauf</t>
        </r>
      </text>
    </comment>
    <comment ref="P10" authorId="0" shapeId="0">
      <text>
        <r>
          <rPr>
            <sz val="9"/>
            <color indexed="81"/>
            <rFont val="Segoe UI"/>
            <family val="2"/>
          </rPr>
          <t>Gesamter anorganischer Stickstoff, (NH4-N + NO3-N + NO2-N) im Ablauf  NO2-N (Nitrit-Stickstoff)  soweit dieser mitbestimmt wurde.
Bei Summenbildung jeweils nur Messergebnisse derselben Abwasserprobe</t>
        </r>
      </text>
    </comment>
    <comment ref="V10" authorId="0" shapeId="0">
      <text>
        <r>
          <rPr>
            <sz val="9"/>
            <color indexed="81"/>
            <rFont val="Segoe UI"/>
            <family val="2"/>
          </rPr>
          <t>Phosphor, gesamt im Ablauf</t>
        </r>
      </text>
    </comment>
    <comment ref="AC10" authorId="0" shapeId="0">
      <text>
        <r>
          <rPr>
            <sz val="9"/>
            <color indexed="81"/>
            <rFont val="Segoe UI"/>
            <family val="2"/>
          </rPr>
          <t>Gesamte behandelte Jahresabwassermenge in [m³/a]  Es genügt, die Jahresabwassermenge [m³/a] aus dem Betriebstagebuch  in das untere Summenfeld zu übertragen</t>
        </r>
      </text>
    </comment>
    <comment ref="D11" authorId="0" shapeId="0">
      <text>
        <r>
          <rPr>
            <sz val="9"/>
            <color indexed="81"/>
            <rFont val="Segoe UI"/>
            <family val="2"/>
          </rPr>
          <t>Anzahl Messungen im Ablauf (Messtage)</t>
        </r>
      </text>
    </comment>
    <comment ref="E11" authorId="1" shapeId="0">
      <text>
        <r>
          <rPr>
            <sz val="9"/>
            <color indexed="81"/>
            <rFont val="Segoe UI"/>
            <family val="2"/>
          </rPr>
          <t xml:space="preserve">Summe der gemessenen Frachten der Messtage je Parameter pro Monat
</t>
        </r>
      </text>
    </comment>
    <comment ref="F11" authorId="1" shapeId="0">
      <text>
        <r>
          <rPr>
            <sz val="9"/>
            <color indexed="81"/>
            <rFont val="Segoe UI"/>
            <family val="2"/>
          </rPr>
          <t>Summe der Durchflüsse desr Messtage je Parameter im Monat</t>
        </r>
      </text>
    </comment>
    <comment ref="G11" authorId="1" shapeId="0">
      <text>
        <r>
          <rPr>
            <sz val="9"/>
            <color indexed="81"/>
            <rFont val="Segoe UI"/>
            <family val="2"/>
          </rPr>
          <t>Maximale Konzentration des gemessenen Einzelwertes eines Monats</t>
        </r>
      </text>
    </comment>
    <comment ref="J11" authorId="0" shapeId="0">
      <text>
        <r>
          <rPr>
            <sz val="9"/>
            <color indexed="81"/>
            <rFont val="Segoe UI"/>
            <family val="2"/>
          </rPr>
          <t>Anzahl Messungen im Ablauf (Messtage)</t>
        </r>
      </text>
    </comment>
    <comment ref="K11" authorId="1" shapeId="0">
      <text>
        <r>
          <rPr>
            <sz val="9"/>
            <color indexed="81"/>
            <rFont val="Segoe UI"/>
            <family val="2"/>
          </rPr>
          <t xml:space="preserve">Summe der gemessenen Frachten der Messtage je Parameter pro Monat
</t>
        </r>
      </text>
    </comment>
    <comment ref="L11" authorId="1" shapeId="0">
      <text>
        <r>
          <rPr>
            <sz val="9"/>
            <color indexed="81"/>
            <rFont val="Segoe UI"/>
            <family val="2"/>
          </rPr>
          <t>Summe der Durchflüsse desr Messtage je Parameter im Monat</t>
        </r>
      </text>
    </comment>
    <comment ref="M11" authorId="1" shapeId="0">
      <text>
        <r>
          <rPr>
            <sz val="9"/>
            <color indexed="81"/>
            <rFont val="Segoe UI"/>
            <family val="2"/>
          </rPr>
          <t>Maximale Konzentration des gemessenen Einzelwertes eines Monats</t>
        </r>
      </text>
    </comment>
    <comment ref="P11" authorId="0" shapeId="0">
      <text>
        <r>
          <rPr>
            <sz val="9"/>
            <color indexed="81"/>
            <rFont val="Segoe UI"/>
            <family val="2"/>
          </rPr>
          <t>Anzahl Messungen im Ablauf (Messtage)</t>
        </r>
      </text>
    </comment>
    <comment ref="Q11" authorId="1" shapeId="0">
      <text>
        <r>
          <rPr>
            <sz val="9"/>
            <color indexed="81"/>
            <rFont val="Segoe UI"/>
            <family val="2"/>
          </rPr>
          <t xml:space="preserve">Summe der gemessenen Frachten der Messtage je Parameter pro Monat
</t>
        </r>
      </text>
    </comment>
    <comment ref="R11" authorId="1" shapeId="0">
      <text>
        <r>
          <rPr>
            <sz val="9"/>
            <color indexed="81"/>
            <rFont val="Segoe UI"/>
            <family val="2"/>
          </rPr>
          <t>Summe der Durchflüsse desr Messtage je Parameter im Monat</t>
        </r>
      </text>
    </comment>
    <comment ref="S11" authorId="1" shapeId="0">
      <text>
        <r>
          <rPr>
            <sz val="9"/>
            <color indexed="81"/>
            <rFont val="Segoe UI"/>
            <family val="2"/>
          </rPr>
          <t>Maximale Konzentration des gemessenen Einzelwertes eines Monats</t>
        </r>
      </text>
    </comment>
    <comment ref="V11" authorId="0" shapeId="0">
      <text>
        <r>
          <rPr>
            <sz val="9"/>
            <color indexed="81"/>
            <rFont val="Segoe UI"/>
            <family val="2"/>
          </rPr>
          <t>Anzahl Messungen im Ablauf (Messtage)</t>
        </r>
      </text>
    </comment>
    <comment ref="W11" authorId="1" shapeId="0">
      <text>
        <r>
          <rPr>
            <sz val="9"/>
            <color indexed="81"/>
            <rFont val="Segoe UI"/>
            <family val="2"/>
          </rPr>
          <t xml:space="preserve">Summe der gemessenen Frachten der Messtage je Parameter pro Monat
</t>
        </r>
      </text>
    </comment>
    <comment ref="X11" authorId="1" shapeId="0">
      <text>
        <r>
          <rPr>
            <sz val="9"/>
            <color indexed="81"/>
            <rFont val="Segoe UI"/>
            <family val="2"/>
          </rPr>
          <t>Summe der Durchflüsse desr Messtage je Parameter im Monat</t>
        </r>
      </text>
    </comment>
    <comment ref="Y11" authorId="1" shapeId="0">
      <text>
        <r>
          <rPr>
            <sz val="9"/>
            <color indexed="81"/>
            <rFont val="Segoe UI"/>
            <family val="2"/>
          </rPr>
          <t>Maximale Konzentration des gemessenen Einzelwertes eines Monats</t>
        </r>
      </text>
    </comment>
    <comment ref="D13" authorId="2" shapeId="0">
      <text>
        <r>
          <rPr>
            <sz val="9"/>
            <color indexed="81"/>
            <rFont val="Segoe UI"/>
            <family val="2"/>
          </rPr>
          <t>CSB_Ab.cnt.m1</t>
        </r>
      </text>
    </comment>
    <comment ref="E13" authorId="2" shapeId="0">
      <text>
        <r>
          <rPr>
            <sz val="9"/>
            <color indexed="81"/>
            <rFont val="Segoe UI"/>
            <family val="2"/>
          </rPr>
          <t>CSB_Ab.sum1.m1</t>
        </r>
      </text>
    </comment>
    <comment ref="F13" authorId="2" shapeId="0">
      <text>
        <r>
          <rPr>
            <sz val="9"/>
            <color indexed="81"/>
            <rFont val="Segoe UI"/>
            <family val="2"/>
          </rPr>
          <t>CSB_Ab.sum2.m1</t>
        </r>
      </text>
    </comment>
    <comment ref="G13" authorId="2" shapeId="0">
      <text>
        <r>
          <rPr>
            <sz val="9"/>
            <color indexed="81"/>
            <rFont val="Segoe UI"/>
            <family val="2"/>
          </rPr>
          <t>CSB_Ab.val.m1</t>
        </r>
      </text>
    </comment>
    <comment ref="J13" authorId="2" shapeId="0">
      <text>
        <r>
          <rPr>
            <sz val="9"/>
            <color indexed="81"/>
            <rFont val="Segoe UI"/>
            <family val="2"/>
          </rPr>
          <t>NH4N_Ab.cnt.m1</t>
        </r>
      </text>
    </comment>
    <comment ref="K13" authorId="2" shapeId="0">
      <text>
        <r>
          <rPr>
            <sz val="9"/>
            <color indexed="81"/>
            <rFont val="Segoe UI"/>
            <family val="2"/>
          </rPr>
          <t>NH4N_Ab.sum1.m1</t>
        </r>
      </text>
    </comment>
    <comment ref="L13" authorId="2" shapeId="0">
      <text>
        <r>
          <rPr>
            <sz val="9"/>
            <color indexed="81"/>
            <rFont val="Segoe UI"/>
            <family val="2"/>
          </rPr>
          <t>NH4N_Ab.sum2.m1</t>
        </r>
      </text>
    </comment>
    <comment ref="M13" authorId="2" shapeId="0">
      <text>
        <r>
          <rPr>
            <sz val="9"/>
            <color indexed="81"/>
            <rFont val="Segoe UI"/>
            <family val="2"/>
          </rPr>
          <t>NH4N_Ab.val.m1</t>
        </r>
      </text>
    </comment>
    <comment ref="P13" authorId="2" shapeId="0">
      <text>
        <r>
          <rPr>
            <sz val="9"/>
            <color indexed="81"/>
            <rFont val="Segoe UI"/>
            <family val="2"/>
          </rPr>
          <t>Nanorg_Ab.cnt.m1</t>
        </r>
      </text>
    </comment>
    <comment ref="Q13" authorId="2" shapeId="0">
      <text>
        <r>
          <rPr>
            <sz val="9"/>
            <color indexed="81"/>
            <rFont val="Segoe UI"/>
            <family val="2"/>
          </rPr>
          <t>Nanorg_Ab.sum1.m1</t>
        </r>
      </text>
    </comment>
    <comment ref="R13" authorId="2" shapeId="0">
      <text>
        <r>
          <rPr>
            <sz val="9"/>
            <color indexed="81"/>
            <rFont val="Segoe UI"/>
            <family val="2"/>
          </rPr>
          <t>Nanorg_Ab.sum2.m1</t>
        </r>
      </text>
    </comment>
    <comment ref="S13" authorId="2" shapeId="0">
      <text>
        <r>
          <rPr>
            <sz val="9"/>
            <color indexed="81"/>
            <rFont val="Segoe UI"/>
            <family val="2"/>
          </rPr>
          <t>Nanorg_Ab.val.m1</t>
        </r>
      </text>
    </comment>
    <comment ref="V13" authorId="2" shapeId="0">
      <text>
        <r>
          <rPr>
            <sz val="9"/>
            <color indexed="81"/>
            <rFont val="Segoe UI"/>
            <family val="2"/>
          </rPr>
          <t>GesP_Ab.cnt.m1</t>
        </r>
      </text>
    </comment>
    <comment ref="W13" authorId="2" shapeId="0">
      <text>
        <r>
          <rPr>
            <sz val="9"/>
            <color indexed="81"/>
            <rFont val="Segoe UI"/>
            <family val="2"/>
          </rPr>
          <t>GesP_Ab.sum1.m1</t>
        </r>
      </text>
    </comment>
    <comment ref="X13" authorId="2" shapeId="0">
      <text>
        <r>
          <rPr>
            <sz val="9"/>
            <color indexed="81"/>
            <rFont val="Segoe UI"/>
            <family val="2"/>
          </rPr>
          <t>GesP_Ab.sum2.m1</t>
        </r>
      </text>
    </comment>
    <comment ref="Y13" authorId="2" shapeId="0">
      <text>
        <r>
          <rPr>
            <sz val="9"/>
            <color indexed="81"/>
            <rFont val="Segoe UI"/>
            <family val="2"/>
          </rPr>
          <t>GesP_Ab.val.m1</t>
        </r>
      </text>
    </comment>
    <comment ref="AC13" authorId="2" shapeId="0">
      <text>
        <r>
          <rPr>
            <sz val="9"/>
            <color indexed="81"/>
            <rFont val="Segoe UI"/>
            <family val="2"/>
          </rPr>
          <t>Q_Zu_a.sum2.m1</t>
        </r>
      </text>
    </comment>
    <comment ref="D14" authorId="2" shapeId="0">
      <text>
        <r>
          <rPr>
            <sz val="9"/>
            <color indexed="81"/>
            <rFont val="Segoe UI"/>
            <family val="2"/>
          </rPr>
          <t>CSB_Ab.cnt.m2</t>
        </r>
      </text>
    </comment>
    <comment ref="E14" authorId="2" shapeId="0">
      <text>
        <r>
          <rPr>
            <sz val="9"/>
            <color indexed="81"/>
            <rFont val="Segoe UI"/>
            <family val="2"/>
          </rPr>
          <t>CSB_Ab.sum1.m2</t>
        </r>
      </text>
    </comment>
    <comment ref="F14" authorId="2" shapeId="0">
      <text>
        <r>
          <rPr>
            <sz val="9"/>
            <color indexed="81"/>
            <rFont val="Segoe UI"/>
            <family val="2"/>
          </rPr>
          <t>CSB_Ab.sum2.m2</t>
        </r>
      </text>
    </comment>
    <comment ref="G14" authorId="2" shapeId="0">
      <text>
        <r>
          <rPr>
            <sz val="9"/>
            <color indexed="81"/>
            <rFont val="Segoe UI"/>
            <family val="2"/>
          </rPr>
          <t>CSB_Ab.val.m2</t>
        </r>
      </text>
    </comment>
    <comment ref="J14" authorId="2" shapeId="0">
      <text>
        <r>
          <rPr>
            <sz val="9"/>
            <color indexed="81"/>
            <rFont val="Segoe UI"/>
            <family val="2"/>
          </rPr>
          <t>NH4N_Ab.cnt.m2</t>
        </r>
      </text>
    </comment>
    <comment ref="K14" authorId="2" shapeId="0">
      <text>
        <r>
          <rPr>
            <sz val="9"/>
            <color indexed="81"/>
            <rFont val="Segoe UI"/>
            <family val="2"/>
          </rPr>
          <t>NH4N_Ab.sum1.m2</t>
        </r>
      </text>
    </comment>
    <comment ref="L14" authorId="2" shapeId="0">
      <text>
        <r>
          <rPr>
            <sz val="9"/>
            <color indexed="81"/>
            <rFont val="Segoe UI"/>
            <family val="2"/>
          </rPr>
          <t>NH4N_Ab.sum2.m2</t>
        </r>
      </text>
    </comment>
    <comment ref="M14" authorId="2" shapeId="0">
      <text>
        <r>
          <rPr>
            <sz val="9"/>
            <color indexed="81"/>
            <rFont val="Segoe UI"/>
            <family val="2"/>
          </rPr>
          <t>NH4N_Ab.val.m2</t>
        </r>
      </text>
    </comment>
    <comment ref="P14" authorId="2" shapeId="0">
      <text>
        <r>
          <rPr>
            <sz val="9"/>
            <color indexed="81"/>
            <rFont val="Segoe UI"/>
            <family val="2"/>
          </rPr>
          <t>Nanorg_Ab.cnt.m2</t>
        </r>
      </text>
    </comment>
    <comment ref="Q14" authorId="2" shapeId="0">
      <text>
        <r>
          <rPr>
            <sz val="9"/>
            <color indexed="81"/>
            <rFont val="Segoe UI"/>
            <family val="2"/>
          </rPr>
          <t>Nanorg_Ab.sum1.m2</t>
        </r>
      </text>
    </comment>
    <comment ref="R14" authorId="2" shapeId="0">
      <text>
        <r>
          <rPr>
            <sz val="9"/>
            <color indexed="81"/>
            <rFont val="Segoe UI"/>
            <family val="2"/>
          </rPr>
          <t>Nanorg_Ab.sum2.m2</t>
        </r>
      </text>
    </comment>
    <comment ref="S14" authorId="2" shapeId="0">
      <text>
        <r>
          <rPr>
            <sz val="9"/>
            <color indexed="81"/>
            <rFont val="Segoe UI"/>
            <family val="2"/>
          </rPr>
          <t>Nanorg_Ab.val.m2</t>
        </r>
      </text>
    </comment>
    <comment ref="V14" authorId="2" shapeId="0">
      <text>
        <r>
          <rPr>
            <sz val="9"/>
            <color indexed="81"/>
            <rFont val="Segoe UI"/>
            <family val="2"/>
          </rPr>
          <t>GesP_Ab.cnt.m2</t>
        </r>
      </text>
    </comment>
    <comment ref="W14" authorId="2" shapeId="0">
      <text>
        <r>
          <rPr>
            <sz val="9"/>
            <color indexed="81"/>
            <rFont val="Segoe UI"/>
            <family val="2"/>
          </rPr>
          <t>GesP_Ab.sum1.m2</t>
        </r>
      </text>
    </comment>
    <comment ref="X14" authorId="2" shapeId="0">
      <text>
        <r>
          <rPr>
            <sz val="9"/>
            <color indexed="81"/>
            <rFont val="Segoe UI"/>
            <family val="2"/>
          </rPr>
          <t>GesP_Ab.sum2.m2</t>
        </r>
      </text>
    </comment>
    <comment ref="Y14" authorId="2" shapeId="0">
      <text>
        <r>
          <rPr>
            <sz val="9"/>
            <color indexed="81"/>
            <rFont val="Segoe UI"/>
            <family val="2"/>
          </rPr>
          <t>GesP_Ab.val.m2</t>
        </r>
      </text>
    </comment>
    <comment ref="AC14" authorId="2" shapeId="0">
      <text>
        <r>
          <rPr>
            <sz val="9"/>
            <color indexed="81"/>
            <rFont val="Segoe UI"/>
            <family val="2"/>
          </rPr>
          <t>Q_Zu_a.sum2.m2</t>
        </r>
      </text>
    </comment>
    <comment ref="D15" authorId="2" shapeId="0">
      <text>
        <r>
          <rPr>
            <sz val="9"/>
            <color indexed="81"/>
            <rFont val="Segoe UI"/>
            <family val="2"/>
          </rPr>
          <t>CSB_Ab.cnt.m3</t>
        </r>
      </text>
    </comment>
    <comment ref="E15" authorId="2" shapeId="0">
      <text>
        <r>
          <rPr>
            <sz val="9"/>
            <color indexed="81"/>
            <rFont val="Segoe UI"/>
            <family val="2"/>
          </rPr>
          <t>CSB_Ab.sum1.m3</t>
        </r>
      </text>
    </comment>
    <comment ref="F15" authorId="2" shapeId="0">
      <text>
        <r>
          <rPr>
            <sz val="9"/>
            <color indexed="81"/>
            <rFont val="Segoe UI"/>
            <family val="2"/>
          </rPr>
          <t>CSB_Ab.sum2.m3</t>
        </r>
      </text>
    </comment>
    <comment ref="G15" authorId="2" shapeId="0">
      <text>
        <r>
          <rPr>
            <sz val="9"/>
            <color indexed="81"/>
            <rFont val="Segoe UI"/>
            <family val="2"/>
          </rPr>
          <t>CSB_Ab.val.m3</t>
        </r>
      </text>
    </comment>
    <comment ref="J15" authorId="2" shapeId="0">
      <text>
        <r>
          <rPr>
            <sz val="9"/>
            <color indexed="81"/>
            <rFont val="Segoe UI"/>
            <family val="2"/>
          </rPr>
          <t>NH4N_Ab.cnt.m3</t>
        </r>
      </text>
    </comment>
    <comment ref="K15" authorId="2" shapeId="0">
      <text>
        <r>
          <rPr>
            <sz val="9"/>
            <color indexed="81"/>
            <rFont val="Segoe UI"/>
            <family val="2"/>
          </rPr>
          <t>NH4N_Ab.sum1.m3</t>
        </r>
      </text>
    </comment>
    <comment ref="L15" authorId="2" shapeId="0">
      <text>
        <r>
          <rPr>
            <sz val="9"/>
            <color indexed="81"/>
            <rFont val="Segoe UI"/>
            <family val="2"/>
          </rPr>
          <t>NH4N_Ab.sum2.m3</t>
        </r>
      </text>
    </comment>
    <comment ref="M15" authorId="2" shapeId="0">
      <text>
        <r>
          <rPr>
            <sz val="9"/>
            <color indexed="81"/>
            <rFont val="Segoe UI"/>
            <family val="2"/>
          </rPr>
          <t>NH4N_Ab.val.m3</t>
        </r>
      </text>
    </comment>
    <comment ref="P15" authorId="2" shapeId="0">
      <text>
        <r>
          <rPr>
            <sz val="9"/>
            <color indexed="81"/>
            <rFont val="Segoe UI"/>
            <family val="2"/>
          </rPr>
          <t>Nanorg_Ab.cnt.m3</t>
        </r>
      </text>
    </comment>
    <comment ref="Q15" authorId="2" shapeId="0">
      <text>
        <r>
          <rPr>
            <sz val="9"/>
            <color indexed="81"/>
            <rFont val="Segoe UI"/>
            <family val="2"/>
          </rPr>
          <t>Nanorg_Ab.sum1.m3</t>
        </r>
      </text>
    </comment>
    <comment ref="R15" authorId="2" shapeId="0">
      <text>
        <r>
          <rPr>
            <sz val="9"/>
            <color indexed="81"/>
            <rFont val="Segoe UI"/>
            <family val="2"/>
          </rPr>
          <t>Nanorg_Ab.sum2.m3</t>
        </r>
      </text>
    </comment>
    <comment ref="S15" authorId="2" shapeId="0">
      <text>
        <r>
          <rPr>
            <sz val="9"/>
            <color indexed="81"/>
            <rFont val="Segoe UI"/>
            <family val="2"/>
          </rPr>
          <t>Nanorg_Ab.val.m3</t>
        </r>
      </text>
    </comment>
    <comment ref="V15" authorId="2" shapeId="0">
      <text>
        <r>
          <rPr>
            <sz val="9"/>
            <color indexed="81"/>
            <rFont val="Segoe UI"/>
            <family val="2"/>
          </rPr>
          <t>GesP_Ab.cnt.m3</t>
        </r>
      </text>
    </comment>
    <comment ref="W15" authorId="2" shapeId="0">
      <text>
        <r>
          <rPr>
            <sz val="9"/>
            <color indexed="81"/>
            <rFont val="Segoe UI"/>
            <family val="2"/>
          </rPr>
          <t>GesP_Ab.sum1.m3</t>
        </r>
      </text>
    </comment>
    <comment ref="X15" authorId="2" shapeId="0">
      <text>
        <r>
          <rPr>
            <sz val="9"/>
            <color indexed="81"/>
            <rFont val="Segoe UI"/>
            <family val="2"/>
          </rPr>
          <t>GesP_Ab.sum2.m3</t>
        </r>
      </text>
    </comment>
    <comment ref="Y15" authorId="2" shapeId="0">
      <text>
        <r>
          <rPr>
            <sz val="9"/>
            <color indexed="81"/>
            <rFont val="Segoe UI"/>
            <family val="2"/>
          </rPr>
          <t>GesP_Ab.val.m3</t>
        </r>
      </text>
    </comment>
    <comment ref="AC15" authorId="2" shapeId="0">
      <text>
        <r>
          <rPr>
            <sz val="9"/>
            <color indexed="81"/>
            <rFont val="Segoe UI"/>
            <family val="2"/>
          </rPr>
          <t>Q_Zu_a.sum2.m3</t>
        </r>
      </text>
    </comment>
    <comment ref="D16" authorId="2" shapeId="0">
      <text>
        <r>
          <rPr>
            <sz val="9"/>
            <color indexed="81"/>
            <rFont val="Segoe UI"/>
            <family val="2"/>
          </rPr>
          <t>CSB_Ab.cnt.m4</t>
        </r>
      </text>
    </comment>
    <comment ref="E16" authorId="2" shapeId="0">
      <text>
        <r>
          <rPr>
            <sz val="9"/>
            <color indexed="81"/>
            <rFont val="Segoe UI"/>
            <family val="2"/>
          </rPr>
          <t>CSB_Ab.sum1.m4</t>
        </r>
      </text>
    </comment>
    <comment ref="F16" authorId="2" shapeId="0">
      <text>
        <r>
          <rPr>
            <sz val="9"/>
            <color indexed="81"/>
            <rFont val="Segoe UI"/>
            <family val="2"/>
          </rPr>
          <t>CSB_Ab.sum2.m4</t>
        </r>
      </text>
    </comment>
    <comment ref="G16" authorId="2" shapeId="0">
      <text>
        <r>
          <rPr>
            <sz val="9"/>
            <color indexed="81"/>
            <rFont val="Segoe UI"/>
            <family val="2"/>
          </rPr>
          <t>CSB_Ab.val.m4</t>
        </r>
      </text>
    </comment>
    <comment ref="J16" authorId="2" shapeId="0">
      <text>
        <r>
          <rPr>
            <sz val="9"/>
            <color indexed="81"/>
            <rFont val="Segoe UI"/>
            <family val="2"/>
          </rPr>
          <t>NH4N_Ab.cnt.m4</t>
        </r>
      </text>
    </comment>
    <comment ref="K16" authorId="2" shapeId="0">
      <text>
        <r>
          <rPr>
            <sz val="9"/>
            <color indexed="81"/>
            <rFont val="Segoe UI"/>
            <family val="2"/>
          </rPr>
          <t>NH4N_Ab.sum1.m4</t>
        </r>
      </text>
    </comment>
    <comment ref="L16" authorId="2" shapeId="0">
      <text>
        <r>
          <rPr>
            <sz val="9"/>
            <color indexed="81"/>
            <rFont val="Segoe UI"/>
            <family val="2"/>
          </rPr>
          <t>NH4N_Ab.sum2.m4</t>
        </r>
      </text>
    </comment>
    <comment ref="M16" authorId="2" shapeId="0">
      <text>
        <r>
          <rPr>
            <sz val="9"/>
            <color indexed="81"/>
            <rFont val="Segoe UI"/>
            <family val="2"/>
          </rPr>
          <t>NH4N_Ab.val.m4</t>
        </r>
      </text>
    </comment>
    <comment ref="P16" authorId="2" shapeId="0">
      <text>
        <r>
          <rPr>
            <sz val="9"/>
            <color indexed="81"/>
            <rFont val="Segoe UI"/>
            <family val="2"/>
          </rPr>
          <t>Nanorg_Ab.cnt.m4</t>
        </r>
      </text>
    </comment>
    <comment ref="Q16" authorId="2" shapeId="0">
      <text>
        <r>
          <rPr>
            <sz val="9"/>
            <color indexed="81"/>
            <rFont val="Segoe UI"/>
            <family val="2"/>
          </rPr>
          <t>Nanorg_Ab.sum1.m4</t>
        </r>
      </text>
    </comment>
    <comment ref="R16" authorId="2" shapeId="0">
      <text>
        <r>
          <rPr>
            <sz val="9"/>
            <color indexed="81"/>
            <rFont val="Segoe UI"/>
            <family val="2"/>
          </rPr>
          <t>Nanorg_Ab.sum2.m4</t>
        </r>
      </text>
    </comment>
    <comment ref="S16" authorId="2" shapeId="0">
      <text>
        <r>
          <rPr>
            <sz val="9"/>
            <color indexed="81"/>
            <rFont val="Segoe UI"/>
            <family val="2"/>
          </rPr>
          <t>Nanorg_Ab.val.m4</t>
        </r>
      </text>
    </comment>
    <comment ref="V16" authorId="2" shapeId="0">
      <text>
        <r>
          <rPr>
            <sz val="9"/>
            <color indexed="81"/>
            <rFont val="Segoe UI"/>
            <family val="2"/>
          </rPr>
          <t>GesP_Ab.cnt.m4</t>
        </r>
      </text>
    </comment>
    <comment ref="W16" authorId="2" shapeId="0">
      <text>
        <r>
          <rPr>
            <sz val="9"/>
            <color indexed="81"/>
            <rFont val="Segoe UI"/>
            <family val="2"/>
          </rPr>
          <t>GesP_Ab.sum1.m4</t>
        </r>
      </text>
    </comment>
    <comment ref="X16" authorId="2" shapeId="0">
      <text>
        <r>
          <rPr>
            <sz val="9"/>
            <color indexed="81"/>
            <rFont val="Segoe UI"/>
            <family val="2"/>
          </rPr>
          <t>GesP_Ab.sum2.m4</t>
        </r>
      </text>
    </comment>
    <comment ref="Y16" authorId="2" shapeId="0">
      <text>
        <r>
          <rPr>
            <sz val="9"/>
            <color indexed="81"/>
            <rFont val="Segoe UI"/>
            <family val="2"/>
          </rPr>
          <t>GesP_Ab.val.m4</t>
        </r>
      </text>
    </comment>
    <comment ref="AC16" authorId="2" shapeId="0">
      <text>
        <r>
          <rPr>
            <sz val="9"/>
            <color indexed="81"/>
            <rFont val="Segoe UI"/>
            <family val="2"/>
          </rPr>
          <t>Q_Zu_a.sum2.m4</t>
        </r>
      </text>
    </comment>
    <comment ref="D17" authorId="2" shapeId="0">
      <text>
        <r>
          <rPr>
            <sz val="9"/>
            <color indexed="81"/>
            <rFont val="Segoe UI"/>
            <family val="2"/>
          </rPr>
          <t>CSB_Ab.cnt.m5</t>
        </r>
      </text>
    </comment>
    <comment ref="E17" authorId="2" shapeId="0">
      <text>
        <r>
          <rPr>
            <sz val="9"/>
            <color indexed="81"/>
            <rFont val="Segoe UI"/>
            <family val="2"/>
          </rPr>
          <t>CSB_Ab.sum1.m5</t>
        </r>
      </text>
    </comment>
    <comment ref="F17" authorId="2" shapeId="0">
      <text>
        <r>
          <rPr>
            <sz val="9"/>
            <color indexed="81"/>
            <rFont val="Segoe UI"/>
            <family val="2"/>
          </rPr>
          <t>CSB_Ab.sum2.m5</t>
        </r>
      </text>
    </comment>
    <comment ref="G17" authorId="2" shapeId="0">
      <text>
        <r>
          <rPr>
            <sz val="9"/>
            <color indexed="81"/>
            <rFont val="Segoe UI"/>
            <family val="2"/>
          </rPr>
          <t>CSB_Ab.val.m5</t>
        </r>
      </text>
    </comment>
    <comment ref="J17" authorId="2" shapeId="0">
      <text>
        <r>
          <rPr>
            <sz val="9"/>
            <color indexed="81"/>
            <rFont val="Segoe UI"/>
            <family val="2"/>
          </rPr>
          <t>NH4N_Ab.cnt.m5</t>
        </r>
      </text>
    </comment>
    <comment ref="K17" authorId="2" shapeId="0">
      <text>
        <r>
          <rPr>
            <sz val="9"/>
            <color indexed="81"/>
            <rFont val="Segoe UI"/>
            <family val="2"/>
          </rPr>
          <t>NH4N_Ab.sum1.m5</t>
        </r>
      </text>
    </comment>
    <comment ref="L17" authorId="2" shapeId="0">
      <text>
        <r>
          <rPr>
            <sz val="9"/>
            <color indexed="81"/>
            <rFont val="Segoe UI"/>
            <family val="2"/>
          </rPr>
          <t>NH4N_Ab.sum2.m5</t>
        </r>
      </text>
    </comment>
    <comment ref="M17" authorId="2" shapeId="0">
      <text>
        <r>
          <rPr>
            <sz val="9"/>
            <color indexed="81"/>
            <rFont val="Segoe UI"/>
            <family val="2"/>
          </rPr>
          <t>NH4N_Ab.val.m5</t>
        </r>
      </text>
    </comment>
    <comment ref="P17" authorId="2" shapeId="0">
      <text>
        <r>
          <rPr>
            <sz val="9"/>
            <color indexed="81"/>
            <rFont val="Segoe UI"/>
            <family val="2"/>
          </rPr>
          <t>Nanorg_Ab.cnt.m5</t>
        </r>
      </text>
    </comment>
    <comment ref="Q17" authorId="2" shapeId="0">
      <text>
        <r>
          <rPr>
            <sz val="9"/>
            <color indexed="81"/>
            <rFont val="Segoe UI"/>
            <family val="2"/>
          </rPr>
          <t>Nanorg_Ab.sum1.m5</t>
        </r>
      </text>
    </comment>
    <comment ref="R17" authorId="2" shapeId="0">
      <text>
        <r>
          <rPr>
            <sz val="9"/>
            <color indexed="81"/>
            <rFont val="Segoe UI"/>
            <family val="2"/>
          </rPr>
          <t>Nanorg_Ab.sum2.m5</t>
        </r>
      </text>
    </comment>
    <comment ref="S17" authorId="2" shapeId="0">
      <text>
        <r>
          <rPr>
            <sz val="9"/>
            <color indexed="81"/>
            <rFont val="Segoe UI"/>
            <family val="2"/>
          </rPr>
          <t>Nanorg_Ab.val.m5</t>
        </r>
      </text>
    </comment>
    <comment ref="V17" authorId="2" shapeId="0">
      <text>
        <r>
          <rPr>
            <sz val="9"/>
            <color indexed="81"/>
            <rFont val="Segoe UI"/>
            <family val="2"/>
          </rPr>
          <t>GesP_Ab.cnt.m5</t>
        </r>
      </text>
    </comment>
    <comment ref="W17" authorId="2" shapeId="0">
      <text>
        <r>
          <rPr>
            <sz val="9"/>
            <color indexed="81"/>
            <rFont val="Segoe UI"/>
            <family val="2"/>
          </rPr>
          <t>GesP_Ab.sum1.m5</t>
        </r>
      </text>
    </comment>
    <comment ref="X17" authorId="2" shapeId="0">
      <text>
        <r>
          <rPr>
            <sz val="9"/>
            <color indexed="81"/>
            <rFont val="Segoe UI"/>
            <family val="2"/>
          </rPr>
          <t>GesP_Ab.sum2.m5</t>
        </r>
      </text>
    </comment>
    <comment ref="Y17" authorId="2" shapeId="0">
      <text>
        <r>
          <rPr>
            <sz val="9"/>
            <color indexed="81"/>
            <rFont val="Segoe UI"/>
            <family val="2"/>
          </rPr>
          <t>GesP_Ab.val.m5</t>
        </r>
      </text>
    </comment>
    <comment ref="AC17" authorId="2" shapeId="0">
      <text>
        <r>
          <rPr>
            <sz val="9"/>
            <color indexed="81"/>
            <rFont val="Segoe UI"/>
            <family val="2"/>
          </rPr>
          <t>Q_Zu_a.sum2.m5</t>
        </r>
      </text>
    </comment>
    <comment ref="D18" authorId="2" shapeId="0">
      <text>
        <r>
          <rPr>
            <sz val="9"/>
            <color indexed="81"/>
            <rFont val="Segoe UI"/>
            <family val="2"/>
          </rPr>
          <t>CSB_Ab.cnt.m6</t>
        </r>
      </text>
    </comment>
    <comment ref="E18" authorId="2" shapeId="0">
      <text>
        <r>
          <rPr>
            <sz val="9"/>
            <color indexed="81"/>
            <rFont val="Segoe UI"/>
            <family val="2"/>
          </rPr>
          <t>CSB_Ab.sum1.m6</t>
        </r>
      </text>
    </comment>
    <comment ref="F18" authorId="2" shapeId="0">
      <text>
        <r>
          <rPr>
            <sz val="9"/>
            <color indexed="81"/>
            <rFont val="Segoe UI"/>
            <family val="2"/>
          </rPr>
          <t>CSB_Ab.sum2.m6</t>
        </r>
      </text>
    </comment>
    <comment ref="G18" authorId="2" shapeId="0">
      <text>
        <r>
          <rPr>
            <sz val="9"/>
            <color indexed="81"/>
            <rFont val="Segoe UI"/>
            <family val="2"/>
          </rPr>
          <t>CSB_Ab.val.m6</t>
        </r>
      </text>
    </comment>
    <comment ref="J18" authorId="2" shapeId="0">
      <text>
        <r>
          <rPr>
            <sz val="9"/>
            <color indexed="81"/>
            <rFont val="Segoe UI"/>
            <family val="2"/>
          </rPr>
          <t>NH4N_Ab.cnt.m6</t>
        </r>
      </text>
    </comment>
    <comment ref="K18" authorId="2" shapeId="0">
      <text>
        <r>
          <rPr>
            <sz val="9"/>
            <color indexed="81"/>
            <rFont val="Segoe UI"/>
            <family val="2"/>
          </rPr>
          <t>NH4N_Ab.sum1.m6</t>
        </r>
      </text>
    </comment>
    <comment ref="L18" authorId="2" shapeId="0">
      <text>
        <r>
          <rPr>
            <sz val="9"/>
            <color indexed="81"/>
            <rFont val="Segoe UI"/>
            <family val="2"/>
          </rPr>
          <t>NH4N_Ab.sum2.m6</t>
        </r>
      </text>
    </comment>
    <comment ref="M18" authorId="2" shapeId="0">
      <text>
        <r>
          <rPr>
            <sz val="9"/>
            <color indexed="81"/>
            <rFont val="Segoe UI"/>
            <family val="2"/>
          </rPr>
          <t>NH4N_Ab.val.m6</t>
        </r>
      </text>
    </comment>
    <comment ref="P18" authorId="2" shapeId="0">
      <text>
        <r>
          <rPr>
            <sz val="9"/>
            <color indexed="81"/>
            <rFont val="Segoe UI"/>
            <family val="2"/>
          </rPr>
          <t>Nanorg_Ab.cnt.m6</t>
        </r>
      </text>
    </comment>
    <comment ref="Q18" authorId="2" shapeId="0">
      <text>
        <r>
          <rPr>
            <sz val="9"/>
            <color indexed="81"/>
            <rFont val="Segoe UI"/>
            <family val="2"/>
          </rPr>
          <t>Nanorg_Ab.sum1.m6</t>
        </r>
      </text>
    </comment>
    <comment ref="R18" authorId="2" shapeId="0">
      <text>
        <r>
          <rPr>
            <sz val="9"/>
            <color indexed="81"/>
            <rFont val="Segoe UI"/>
            <family val="2"/>
          </rPr>
          <t>Nanorg_Ab.sum2.m6</t>
        </r>
      </text>
    </comment>
    <comment ref="S18" authorId="2" shapeId="0">
      <text>
        <r>
          <rPr>
            <sz val="9"/>
            <color indexed="81"/>
            <rFont val="Segoe UI"/>
            <family val="2"/>
          </rPr>
          <t>Nanorg_Ab.val.m6</t>
        </r>
      </text>
    </comment>
    <comment ref="V18" authorId="2" shapeId="0">
      <text>
        <r>
          <rPr>
            <sz val="9"/>
            <color indexed="81"/>
            <rFont val="Segoe UI"/>
            <family val="2"/>
          </rPr>
          <t>GesP_Ab.cnt.m6</t>
        </r>
      </text>
    </comment>
    <comment ref="W18" authorId="2" shapeId="0">
      <text>
        <r>
          <rPr>
            <sz val="9"/>
            <color indexed="81"/>
            <rFont val="Segoe UI"/>
            <family val="2"/>
          </rPr>
          <t>GesP_Ab.sum1.m6</t>
        </r>
      </text>
    </comment>
    <comment ref="X18" authorId="2" shapeId="0">
      <text>
        <r>
          <rPr>
            <sz val="9"/>
            <color indexed="81"/>
            <rFont val="Segoe UI"/>
            <family val="2"/>
          </rPr>
          <t>GesP_Ab.sum2.m6</t>
        </r>
      </text>
    </comment>
    <comment ref="Y18" authorId="2" shapeId="0">
      <text>
        <r>
          <rPr>
            <sz val="9"/>
            <color indexed="81"/>
            <rFont val="Segoe UI"/>
            <family val="2"/>
          </rPr>
          <t>GesP_Ab.val.m6</t>
        </r>
      </text>
    </comment>
    <comment ref="AC18" authorId="2" shapeId="0">
      <text>
        <r>
          <rPr>
            <sz val="9"/>
            <color indexed="81"/>
            <rFont val="Segoe UI"/>
            <family val="2"/>
          </rPr>
          <t>Q_Zu_a.sum2.m6</t>
        </r>
      </text>
    </comment>
    <comment ref="D19" authorId="2" shapeId="0">
      <text>
        <r>
          <rPr>
            <sz val="9"/>
            <color indexed="81"/>
            <rFont val="Segoe UI"/>
            <family val="2"/>
          </rPr>
          <t>CSB_Ab.cnt.m7</t>
        </r>
      </text>
    </comment>
    <comment ref="E19" authorId="2" shapeId="0">
      <text>
        <r>
          <rPr>
            <sz val="9"/>
            <color indexed="81"/>
            <rFont val="Segoe UI"/>
            <family val="2"/>
          </rPr>
          <t>CSB_Ab.sum1.m7</t>
        </r>
      </text>
    </comment>
    <comment ref="F19" authorId="2" shapeId="0">
      <text>
        <r>
          <rPr>
            <sz val="9"/>
            <color indexed="81"/>
            <rFont val="Segoe UI"/>
            <family val="2"/>
          </rPr>
          <t>CSB_Ab.sum2.m7</t>
        </r>
      </text>
    </comment>
    <comment ref="G19" authorId="2" shapeId="0">
      <text>
        <r>
          <rPr>
            <sz val="9"/>
            <color indexed="81"/>
            <rFont val="Segoe UI"/>
            <family val="2"/>
          </rPr>
          <t>CSB_Ab.val.m7</t>
        </r>
      </text>
    </comment>
    <comment ref="J19" authorId="2" shapeId="0">
      <text>
        <r>
          <rPr>
            <sz val="9"/>
            <color indexed="81"/>
            <rFont val="Segoe UI"/>
            <family val="2"/>
          </rPr>
          <t>NH4N_Ab.cnt.m7</t>
        </r>
      </text>
    </comment>
    <comment ref="K19" authorId="2" shapeId="0">
      <text>
        <r>
          <rPr>
            <sz val="9"/>
            <color indexed="81"/>
            <rFont val="Segoe UI"/>
            <family val="2"/>
          </rPr>
          <t>NH4N_Ab.sum1.m7</t>
        </r>
      </text>
    </comment>
    <comment ref="L19" authorId="2" shapeId="0">
      <text>
        <r>
          <rPr>
            <sz val="9"/>
            <color indexed="81"/>
            <rFont val="Segoe UI"/>
            <family val="2"/>
          </rPr>
          <t>NH4N_Ab.sum2.m7</t>
        </r>
      </text>
    </comment>
    <comment ref="M19" authorId="2" shapeId="0">
      <text>
        <r>
          <rPr>
            <sz val="9"/>
            <color indexed="81"/>
            <rFont val="Segoe UI"/>
            <family val="2"/>
          </rPr>
          <t>NH4N_Ab.val.m7</t>
        </r>
      </text>
    </comment>
    <comment ref="P19" authorId="2" shapeId="0">
      <text>
        <r>
          <rPr>
            <sz val="9"/>
            <color indexed="81"/>
            <rFont val="Segoe UI"/>
            <family val="2"/>
          </rPr>
          <t>Nanorg_Ab.cnt.m7</t>
        </r>
      </text>
    </comment>
    <comment ref="Q19" authorId="2" shapeId="0">
      <text>
        <r>
          <rPr>
            <sz val="9"/>
            <color indexed="81"/>
            <rFont val="Segoe UI"/>
            <family val="2"/>
          </rPr>
          <t>Nanorg_Ab.sum1.m7</t>
        </r>
      </text>
    </comment>
    <comment ref="R19" authorId="2" shapeId="0">
      <text>
        <r>
          <rPr>
            <sz val="9"/>
            <color indexed="81"/>
            <rFont val="Segoe UI"/>
            <family val="2"/>
          </rPr>
          <t>Nanorg_Ab.sum2.m7</t>
        </r>
      </text>
    </comment>
    <comment ref="S19" authorId="2" shapeId="0">
      <text>
        <r>
          <rPr>
            <sz val="9"/>
            <color indexed="81"/>
            <rFont val="Segoe UI"/>
            <family val="2"/>
          </rPr>
          <t>Nanorg_Ab.val.m7</t>
        </r>
      </text>
    </comment>
    <comment ref="V19" authorId="2" shapeId="0">
      <text>
        <r>
          <rPr>
            <sz val="9"/>
            <color indexed="81"/>
            <rFont val="Segoe UI"/>
            <family val="2"/>
          </rPr>
          <t>GesP_Ab.cnt.m7</t>
        </r>
      </text>
    </comment>
    <comment ref="W19" authorId="2" shapeId="0">
      <text>
        <r>
          <rPr>
            <sz val="9"/>
            <color indexed="81"/>
            <rFont val="Segoe UI"/>
            <family val="2"/>
          </rPr>
          <t>GesP_Ab.sum1.m7</t>
        </r>
      </text>
    </comment>
    <comment ref="X19" authorId="2" shapeId="0">
      <text>
        <r>
          <rPr>
            <sz val="9"/>
            <color indexed="81"/>
            <rFont val="Segoe UI"/>
            <family val="2"/>
          </rPr>
          <t>GesP_Ab.sum2.m7</t>
        </r>
      </text>
    </comment>
    <comment ref="Y19" authorId="2" shapeId="0">
      <text>
        <r>
          <rPr>
            <sz val="9"/>
            <color indexed="81"/>
            <rFont val="Segoe UI"/>
            <family val="2"/>
          </rPr>
          <t>GesP_Ab.val.m7</t>
        </r>
      </text>
    </comment>
    <comment ref="AC19" authorId="2" shapeId="0">
      <text>
        <r>
          <rPr>
            <sz val="9"/>
            <color indexed="81"/>
            <rFont val="Segoe UI"/>
            <family val="2"/>
          </rPr>
          <t>Q_Zu_a.sum2.m7</t>
        </r>
      </text>
    </comment>
    <comment ref="D20" authorId="2" shapeId="0">
      <text>
        <r>
          <rPr>
            <sz val="9"/>
            <color indexed="81"/>
            <rFont val="Segoe UI"/>
            <family val="2"/>
          </rPr>
          <t>CSB_Ab.cnt.m8</t>
        </r>
      </text>
    </comment>
    <comment ref="E20" authorId="2" shapeId="0">
      <text>
        <r>
          <rPr>
            <sz val="9"/>
            <color indexed="81"/>
            <rFont val="Segoe UI"/>
            <family val="2"/>
          </rPr>
          <t>CSB_Ab.sum1.m8</t>
        </r>
      </text>
    </comment>
    <comment ref="F20" authorId="2" shapeId="0">
      <text>
        <r>
          <rPr>
            <sz val="9"/>
            <color indexed="81"/>
            <rFont val="Segoe UI"/>
            <family val="2"/>
          </rPr>
          <t>CSB_Ab.sum2.m8</t>
        </r>
      </text>
    </comment>
    <comment ref="G20" authorId="2" shapeId="0">
      <text>
        <r>
          <rPr>
            <sz val="9"/>
            <color indexed="81"/>
            <rFont val="Segoe UI"/>
            <family val="2"/>
          </rPr>
          <t>CSB_Ab.val.m8</t>
        </r>
      </text>
    </comment>
    <comment ref="J20" authorId="2" shapeId="0">
      <text>
        <r>
          <rPr>
            <sz val="9"/>
            <color indexed="81"/>
            <rFont val="Segoe UI"/>
            <family val="2"/>
          </rPr>
          <t>NH4N_Ab.cnt.m8</t>
        </r>
      </text>
    </comment>
    <comment ref="K20" authorId="2" shapeId="0">
      <text>
        <r>
          <rPr>
            <sz val="9"/>
            <color indexed="81"/>
            <rFont val="Segoe UI"/>
            <family val="2"/>
          </rPr>
          <t>NH4N_Ab.sum1.m8</t>
        </r>
      </text>
    </comment>
    <comment ref="L20" authorId="2" shapeId="0">
      <text>
        <r>
          <rPr>
            <sz val="9"/>
            <color indexed="81"/>
            <rFont val="Segoe UI"/>
            <family val="2"/>
          </rPr>
          <t>NH4N_Ab.sum2.m8</t>
        </r>
      </text>
    </comment>
    <comment ref="M20" authorId="2" shapeId="0">
      <text>
        <r>
          <rPr>
            <sz val="9"/>
            <color indexed="81"/>
            <rFont val="Segoe UI"/>
            <family val="2"/>
          </rPr>
          <t>NH4N_Ab.val.m8</t>
        </r>
      </text>
    </comment>
    <comment ref="P20" authorId="2" shapeId="0">
      <text>
        <r>
          <rPr>
            <sz val="9"/>
            <color indexed="81"/>
            <rFont val="Segoe UI"/>
            <family val="2"/>
          </rPr>
          <t>Nanorg_Ab.cnt.m8</t>
        </r>
      </text>
    </comment>
    <comment ref="Q20" authorId="2" shapeId="0">
      <text>
        <r>
          <rPr>
            <sz val="9"/>
            <color indexed="81"/>
            <rFont val="Segoe UI"/>
            <family val="2"/>
          </rPr>
          <t>Nanorg_Ab.sum1.m8</t>
        </r>
      </text>
    </comment>
    <comment ref="R20" authorId="2" shapeId="0">
      <text>
        <r>
          <rPr>
            <sz val="9"/>
            <color indexed="81"/>
            <rFont val="Segoe UI"/>
            <family val="2"/>
          </rPr>
          <t>Nanorg_Ab.sum2.m8</t>
        </r>
      </text>
    </comment>
    <comment ref="S20" authorId="2" shapeId="0">
      <text>
        <r>
          <rPr>
            <sz val="9"/>
            <color indexed="81"/>
            <rFont val="Segoe UI"/>
            <family val="2"/>
          </rPr>
          <t>Nanorg_Ab.val.m8</t>
        </r>
      </text>
    </comment>
    <comment ref="V20" authorId="2" shapeId="0">
      <text>
        <r>
          <rPr>
            <sz val="9"/>
            <color indexed="81"/>
            <rFont val="Segoe UI"/>
            <family val="2"/>
          </rPr>
          <t>GesP_Ab.cnt.m8</t>
        </r>
      </text>
    </comment>
    <comment ref="W20" authorId="2" shapeId="0">
      <text>
        <r>
          <rPr>
            <sz val="9"/>
            <color indexed="81"/>
            <rFont val="Segoe UI"/>
            <family val="2"/>
          </rPr>
          <t>GesP_Ab.sum1.m8</t>
        </r>
      </text>
    </comment>
    <comment ref="X20" authorId="2" shapeId="0">
      <text>
        <r>
          <rPr>
            <sz val="9"/>
            <color indexed="81"/>
            <rFont val="Segoe UI"/>
            <family val="2"/>
          </rPr>
          <t>GesP_Ab.sum2.m8</t>
        </r>
      </text>
    </comment>
    <comment ref="Y20" authorId="2" shapeId="0">
      <text>
        <r>
          <rPr>
            <sz val="9"/>
            <color indexed="81"/>
            <rFont val="Segoe UI"/>
            <family val="2"/>
          </rPr>
          <t>GesP_Ab.val.m8</t>
        </r>
      </text>
    </comment>
    <comment ref="AC20" authorId="2" shapeId="0">
      <text>
        <r>
          <rPr>
            <sz val="9"/>
            <color indexed="81"/>
            <rFont val="Segoe UI"/>
            <family val="2"/>
          </rPr>
          <t>Q_Zu_a.sum2.m8</t>
        </r>
      </text>
    </comment>
    <comment ref="D21" authorId="2" shapeId="0">
      <text>
        <r>
          <rPr>
            <sz val="9"/>
            <color indexed="81"/>
            <rFont val="Segoe UI"/>
            <family val="2"/>
          </rPr>
          <t>CSB_Ab.cnt.m9</t>
        </r>
      </text>
    </comment>
    <comment ref="E21" authorId="2" shapeId="0">
      <text>
        <r>
          <rPr>
            <sz val="9"/>
            <color indexed="81"/>
            <rFont val="Segoe UI"/>
            <family val="2"/>
          </rPr>
          <t>CSB_Ab.sum1.m9</t>
        </r>
      </text>
    </comment>
    <comment ref="F21" authorId="2" shapeId="0">
      <text>
        <r>
          <rPr>
            <sz val="9"/>
            <color indexed="81"/>
            <rFont val="Segoe UI"/>
            <family val="2"/>
          </rPr>
          <t>CSB_Ab.sum2.m9</t>
        </r>
      </text>
    </comment>
    <comment ref="G21" authorId="2" shapeId="0">
      <text>
        <r>
          <rPr>
            <sz val="9"/>
            <color indexed="81"/>
            <rFont val="Segoe UI"/>
            <family val="2"/>
          </rPr>
          <t>CSB_Ab.val.m9</t>
        </r>
      </text>
    </comment>
    <comment ref="J21" authorId="2" shapeId="0">
      <text>
        <r>
          <rPr>
            <sz val="9"/>
            <color indexed="81"/>
            <rFont val="Segoe UI"/>
            <family val="2"/>
          </rPr>
          <t>NH4N_Ab.cnt.m9</t>
        </r>
      </text>
    </comment>
    <comment ref="K21" authorId="2" shapeId="0">
      <text>
        <r>
          <rPr>
            <sz val="9"/>
            <color indexed="81"/>
            <rFont val="Segoe UI"/>
            <family val="2"/>
          </rPr>
          <t>NH4N_Ab.sum1.m9</t>
        </r>
      </text>
    </comment>
    <comment ref="L21" authorId="2" shapeId="0">
      <text>
        <r>
          <rPr>
            <sz val="9"/>
            <color indexed="81"/>
            <rFont val="Segoe UI"/>
            <family val="2"/>
          </rPr>
          <t>NH4N_Ab.sum2.m9</t>
        </r>
      </text>
    </comment>
    <comment ref="M21" authorId="2" shapeId="0">
      <text>
        <r>
          <rPr>
            <sz val="9"/>
            <color indexed="81"/>
            <rFont val="Segoe UI"/>
            <family val="2"/>
          </rPr>
          <t>NH4N_Ab.val.m9</t>
        </r>
      </text>
    </comment>
    <comment ref="P21" authorId="2" shapeId="0">
      <text>
        <r>
          <rPr>
            <sz val="9"/>
            <color indexed="81"/>
            <rFont val="Segoe UI"/>
            <family val="2"/>
          </rPr>
          <t>Nanorg_Ab.cnt.m9</t>
        </r>
      </text>
    </comment>
    <comment ref="Q21" authorId="2" shapeId="0">
      <text>
        <r>
          <rPr>
            <sz val="9"/>
            <color indexed="81"/>
            <rFont val="Segoe UI"/>
            <family val="2"/>
          </rPr>
          <t>Nanorg_Ab.sum1.m9</t>
        </r>
      </text>
    </comment>
    <comment ref="R21" authorId="2" shapeId="0">
      <text>
        <r>
          <rPr>
            <sz val="9"/>
            <color indexed="81"/>
            <rFont val="Segoe UI"/>
            <family val="2"/>
          </rPr>
          <t>Nanorg_Ab.sum2.m9</t>
        </r>
      </text>
    </comment>
    <comment ref="S21" authorId="2" shapeId="0">
      <text>
        <r>
          <rPr>
            <sz val="9"/>
            <color indexed="81"/>
            <rFont val="Segoe UI"/>
            <family val="2"/>
          </rPr>
          <t>Nanorg_Ab.val.m9</t>
        </r>
      </text>
    </comment>
    <comment ref="V21" authorId="2" shapeId="0">
      <text>
        <r>
          <rPr>
            <sz val="9"/>
            <color indexed="81"/>
            <rFont val="Segoe UI"/>
            <family val="2"/>
          </rPr>
          <t>GesP_Ab.cnt.m9</t>
        </r>
      </text>
    </comment>
    <comment ref="W21" authorId="2" shapeId="0">
      <text>
        <r>
          <rPr>
            <sz val="9"/>
            <color indexed="81"/>
            <rFont val="Segoe UI"/>
            <family val="2"/>
          </rPr>
          <t>GesP_Ab.sum1.m9</t>
        </r>
      </text>
    </comment>
    <comment ref="X21" authorId="2" shapeId="0">
      <text>
        <r>
          <rPr>
            <sz val="9"/>
            <color indexed="81"/>
            <rFont val="Segoe UI"/>
            <family val="2"/>
          </rPr>
          <t>GesP_Ab.sum2.m9</t>
        </r>
      </text>
    </comment>
    <comment ref="Y21" authorId="2" shapeId="0">
      <text>
        <r>
          <rPr>
            <sz val="9"/>
            <color indexed="81"/>
            <rFont val="Segoe UI"/>
            <family val="2"/>
          </rPr>
          <t>GesP_Ab.val.m9</t>
        </r>
      </text>
    </comment>
    <comment ref="AC21" authorId="2" shapeId="0">
      <text>
        <r>
          <rPr>
            <sz val="9"/>
            <color indexed="81"/>
            <rFont val="Segoe UI"/>
            <family val="2"/>
          </rPr>
          <t>Q_Zu_a.sum2.m9</t>
        </r>
      </text>
    </comment>
    <comment ref="D22" authorId="2" shapeId="0">
      <text>
        <r>
          <rPr>
            <sz val="9"/>
            <color indexed="81"/>
            <rFont val="Segoe UI"/>
            <family val="2"/>
          </rPr>
          <t>CSB_Ab.cnt.m10</t>
        </r>
      </text>
    </comment>
    <comment ref="E22" authorId="2" shapeId="0">
      <text>
        <r>
          <rPr>
            <sz val="9"/>
            <color indexed="81"/>
            <rFont val="Segoe UI"/>
            <family val="2"/>
          </rPr>
          <t>CSB_Ab.sum1.m10</t>
        </r>
      </text>
    </comment>
    <comment ref="F22" authorId="2" shapeId="0">
      <text>
        <r>
          <rPr>
            <sz val="9"/>
            <color indexed="81"/>
            <rFont val="Segoe UI"/>
            <family val="2"/>
          </rPr>
          <t>CSB_Ab.sum2.m10</t>
        </r>
      </text>
    </comment>
    <comment ref="G22" authorId="2" shapeId="0">
      <text>
        <r>
          <rPr>
            <sz val="9"/>
            <color indexed="81"/>
            <rFont val="Segoe UI"/>
            <family val="2"/>
          </rPr>
          <t>CSB_Ab.val.m10</t>
        </r>
      </text>
    </comment>
    <comment ref="J22" authorId="2" shapeId="0">
      <text>
        <r>
          <rPr>
            <sz val="9"/>
            <color indexed="81"/>
            <rFont val="Segoe UI"/>
            <family val="2"/>
          </rPr>
          <t>NH4N_Ab.cnt.m10</t>
        </r>
      </text>
    </comment>
    <comment ref="K22" authorId="2" shapeId="0">
      <text>
        <r>
          <rPr>
            <b/>
            <sz val="9"/>
            <color indexed="81"/>
            <rFont val="Segoe UI"/>
            <family val="2"/>
          </rPr>
          <t>Florian:</t>
        </r>
        <r>
          <rPr>
            <sz val="9"/>
            <color indexed="81"/>
            <rFont val="Segoe UI"/>
            <family val="2"/>
          </rPr>
          <t xml:space="preserve">
NH4N_Ab.sum1.m10</t>
        </r>
      </text>
    </comment>
    <comment ref="L22" authorId="2" shapeId="0">
      <text>
        <r>
          <rPr>
            <sz val="9"/>
            <color indexed="81"/>
            <rFont val="Segoe UI"/>
            <family val="2"/>
          </rPr>
          <t>NH4N_Ab.sum2.m10</t>
        </r>
      </text>
    </comment>
    <comment ref="M22" authorId="2" shapeId="0">
      <text>
        <r>
          <rPr>
            <sz val="9"/>
            <color indexed="81"/>
            <rFont val="Segoe UI"/>
            <family val="2"/>
          </rPr>
          <t>NH4N_Ab.val.m10</t>
        </r>
      </text>
    </comment>
    <comment ref="P22" authorId="2" shapeId="0">
      <text>
        <r>
          <rPr>
            <sz val="9"/>
            <color indexed="81"/>
            <rFont val="Segoe UI"/>
            <family val="2"/>
          </rPr>
          <t>Nanorg_Ab.cnt.m10</t>
        </r>
      </text>
    </comment>
    <comment ref="Q22" authorId="2" shapeId="0">
      <text>
        <r>
          <rPr>
            <sz val="9"/>
            <color indexed="81"/>
            <rFont val="Segoe UI"/>
            <family val="2"/>
          </rPr>
          <t>Nanorg_Ab.sum1.m10</t>
        </r>
      </text>
    </comment>
    <comment ref="R22" authorId="2" shapeId="0">
      <text>
        <r>
          <rPr>
            <sz val="9"/>
            <color indexed="81"/>
            <rFont val="Segoe UI"/>
            <family val="2"/>
          </rPr>
          <t>Nanorg_Ab.sum2.m10</t>
        </r>
      </text>
    </comment>
    <comment ref="S22" authorId="2" shapeId="0">
      <text>
        <r>
          <rPr>
            <sz val="9"/>
            <color indexed="81"/>
            <rFont val="Segoe UI"/>
            <family val="2"/>
          </rPr>
          <t>Nanorg_Ab.val.m10</t>
        </r>
      </text>
    </comment>
    <comment ref="V22" authorId="2" shapeId="0">
      <text>
        <r>
          <rPr>
            <sz val="9"/>
            <color indexed="81"/>
            <rFont val="Segoe UI"/>
            <family val="2"/>
          </rPr>
          <t>GesP_Ab.cnt.m10</t>
        </r>
      </text>
    </comment>
    <comment ref="W22" authorId="2" shapeId="0">
      <text>
        <r>
          <rPr>
            <sz val="9"/>
            <color indexed="81"/>
            <rFont val="Segoe UI"/>
            <family val="2"/>
          </rPr>
          <t>GesP_Ab.sum1.m10</t>
        </r>
      </text>
    </comment>
    <comment ref="X22" authorId="2" shapeId="0">
      <text>
        <r>
          <rPr>
            <sz val="9"/>
            <color indexed="81"/>
            <rFont val="Segoe UI"/>
            <family val="2"/>
          </rPr>
          <t>GesP_Ab.sum2.m10</t>
        </r>
      </text>
    </comment>
    <comment ref="Y22" authorId="2" shapeId="0">
      <text>
        <r>
          <rPr>
            <sz val="9"/>
            <color indexed="81"/>
            <rFont val="Segoe UI"/>
            <family val="2"/>
          </rPr>
          <t>GesP_Ab.val.m10</t>
        </r>
      </text>
    </comment>
    <comment ref="AC22" authorId="2" shapeId="0">
      <text>
        <r>
          <rPr>
            <sz val="9"/>
            <color indexed="81"/>
            <rFont val="Segoe UI"/>
            <family val="2"/>
          </rPr>
          <t>Q_Zu_a.sum2.m10</t>
        </r>
      </text>
    </comment>
    <comment ref="D23" authorId="2" shapeId="0">
      <text>
        <r>
          <rPr>
            <sz val="9"/>
            <color indexed="81"/>
            <rFont val="Segoe UI"/>
            <family val="2"/>
          </rPr>
          <t>CSB_Ab.cnt.m11</t>
        </r>
      </text>
    </comment>
    <comment ref="E23" authorId="2" shapeId="0">
      <text>
        <r>
          <rPr>
            <sz val="9"/>
            <color indexed="81"/>
            <rFont val="Segoe UI"/>
            <family val="2"/>
          </rPr>
          <t>CSB_Ab.sum1.m11</t>
        </r>
      </text>
    </comment>
    <comment ref="F23" authorId="2" shapeId="0">
      <text>
        <r>
          <rPr>
            <sz val="9"/>
            <color indexed="81"/>
            <rFont val="Segoe UI"/>
            <family val="2"/>
          </rPr>
          <t>CSB_Ab.sum2.m11</t>
        </r>
      </text>
    </comment>
    <comment ref="G23" authorId="2" shapeId="0">
      <text>
        <r>
          <rPr>
            <sz val="9"/>
            <color indexed="81"/>
            <rFont val="Segoe UI"/>
            <family val="2"/>
          </rPr>
          <t>CSB_Ab.val.m11</t>
        </r>
      </text>
    </comment>
    <comment ref="J23" authorId="2" shapeId="0">
      <text>
        <r>
          <rPr>
            <sz val="9"/>
            <color indexed="81"/>
            <rFont val="Segoe UI"/>
            <family val="2"/>
          </rPr>
          <t>NH4N_Ab.cnt.m11</t>
        </r>
      </text>
    </comment>
    <comment ref="K23" authorId="2" shapeId="0">
      <text>
        <r>
          <rPr>
            <b/>
            <sz val="9"/>
            <color indexed="81"/>
            <rFont val="Segoe UI"/>
            <family val="2"/>
          </rPr>
          <t>Florian:</t>
        </r>
        <r>
          <rPr>
            <sz val="9"/>
            <color indexed="81"/>
            <rFont val="Segoe UI"/>
            <family val="2"/>
          </rPr>
          <t xml:space="preserve">
NH4N_Ab.sum1.m11</t>
        </r>
      </text>
    </comment>
    <comment ref="L23" authorId="2" shapeId="0">
      <text>
        <r>
          <rPr>
            <sz val="9"/>
            <color indexed="81"/>
            <rFont val="Segoe UI"/>
            <family val="2"/>
          </rPr>
          <t>NH4N_Ab.sum2.m11</t>
        </r>
      </text>
    </comment>
    <comment ref="M23" authorId="2" shapeId="0">
      <text>
        <r>
          <rPr>
            <sz val="9"/>
            <color indexed="81"/>
            <rFont val="Segoe UI"/>
            <family val="2"/>
          </rPr>
          <t>NH4N_Ab.val.m11</t>
        </r>
      </text>
    </comment>
    <comment ref="P23" authorId="2" shapeId="0">
      <text>
        <r>
          <rPr>
            <sz val="9"/>
            <color indexed="81"/>
            <rFont val="Segoe UI"/>
            <family val="2"/>
          </rPr>
          <t>Nanorg_Ab.cnt.m11</t>
        </r>
      </text>
    </comment>
    <comment ref="Q23" authorId="2" shapeId="0">
      <text>
        <r>
          <rPr>
            <sz val="9"/>
            <color indexed="81"/>
            <rFont val="Segoe UI"/>
            <family val="2"/>
          </rPr>
          <t>Nanorg_Ab.sum1.m11</t>
        </r>
      </text>
    </comment>
    <comment ref="R23" authorId="2" shapeId="0">
      <text>
        <r>
          <rPr>
            <sz val="9"/>
            <color indexed="81"/>
            <rFont val="Segoe UI"/>
            <family val="2"/>
          </rPr>
          <t>Nanorg_Ab.sum2.m11</t>
        </r>
      </text>
    </comment>
    <comment ref="S23" authorId="2" shapeId="0">
      <text>
        <r>
          <rPr>
            <sz val="9"/>
            <color indexed="81"/>
            <rFont val="Segoe UI"/>
            <family val="2"/>
          </rPr>
          <t>Nanorg_Ab.val.m11</t>
        </r>
      </text>
    </comment>
    <comment ref="V23" authorId="2" shapeId="0">
      <text>
        <r>
          <rPr>
            <sz val="9"/>
            <color indexed="81"/>
            <rFont val="Segoe UI"/>
            <family val="2"/>
          </rPr>
          <t>GesP_Ab.cnt.m11</t>
        </r>
      </text>
    </comment>
    <comment ref="W23" authorId="2" shapeId="0">
      <text>
        <r>
          <rPr>
            <sz val="9"/>
            <color indexed="81"/>
            <rFont val="Segoe UI"/>
            <family val="2"/>
          </rPr>
          <t>GesP_Ab.sum1.m11</t>
        </r>
      </text>
    </comment>
    <comment ref="X23" authorId="2" shapeId="0">
      <text>
        <r>
          <rPr>
            <sz val="9"/>
            <color indexed="81"/>
            <rFont val="Segoe UI"/>
            <family val="2"/>
          </rPr>
          <t>GesP_Ab.sum2.m11</t>
        </r>
      </text>
    </comment>
    <comment ref="Y23" authorId="2" shapeId="0">
      <text>
        <r>
          <rPr>
            <sz val="9"/>
            <color indexed="81"/>
            <rFont val="Segoe UI"/>
            <family val="2"/>
          </rPr>
          <t>GesP_Ab.val.m11</t>
        </r>
      </text>
    </comment>
    <comment ref="AC23" authorId="2" shapeId="0">
      <text>
        <r>
          <rPr>
            <sz val="9"/>
            <color indexed="81"/>
            <rFont val="Segoe UI"/>
            <family val="2"/>
          </rPr>
          <t>Q_Zu_a.sum2.m11</t>
        </r>
      </text>
    </comment>
    <comment ref="D24" authorId="2" shapeId="0">
      <text>
        <r>
          <rPr>
            <sz val="9"/>
            <color indexed="81"/>
            <rFont val="Segoe UI"/>
            <family val="2"/>
          </rPr>
          <t>CSB_Ab.cnt.m12</t>
        </r>
      </text>
    </comment>
    <comment ref="E24" authorId="2" shapeId="0">
      <text>
        <r>
          <rPr>
            <sz val="9"/>
            <color indexed="81"/>
            <rFont val="Segoe UI"/>
            <family val="2"/>
          </rPr>
          <t>CSB_Ab.sum1.m12</t>
        </r>
      </text>
    </comment>
    <comment ref="F24" authorId="2" shapeId="0">
      <text>
        <r>
          <rPr>
            <sz val="9"/>
            <color indexed="81"/>
            <rFont val="Segoe UI"/>
            <family val="2"/>
          </rPr>
          <t>CSB_Ab.sum2.m12</t>
        </r>
      </text>
    </comment>
    <comment ref="G24" authorId="2" shapeId="0">
      <text>
        <r>
          <rPr>
            <sz val="9"/>
            <color indexed="81"/>
            <rFont val="Segoe UI"/>
            <family val="2"/>
          </rPr>
          <t>CSB_Ab.val.m12</t>
        </r>
      </text>
    </comment>
    <comment ref="J24" authorId="2" shapeId="0">
      <text>
        <r>
          <rPr>
            <sz val="9"/>
            <color indexed="81"/>
            <rFont val="Segoe UI"/>
            <family val="2"/>
          </rPr>
          <t>NH4N_Ab.cnt.m12</t>
        </r>
      </text>
    </comment>
    <comment ref="K24" authorId="2" shapeId="0">
      <text>
        <r>
          <rPr>
            <b/>
            <sz val="9"/>
            <color indexed="81"/>
            <rFont val="Segoe UI"/>
            <family val="2"/>
          </rPr>
          <t>Florian:</t>
        </r>
        <r>
          <rPr>
            <sz val="9"/>
            <color indexed="81"/>
            <rFont val="Segoe UI"/>
            <family val="2"/>
          </rPr>
          <t xml:space="preserve">
NH4N_Ab.sum1.m12</t>
        </r>
      </text>
    </comment>
    <comment ref="L24" authorId="2" shapeId="0">
      <text>
        <r>
          <rPr>
            <sz val="9"/>
            <color indexed="81"/>
            <rFont val="Segoe UI"/>
            <family val="2"/>
          </rPr>
          <t>NH4N_Ab.sum2.m12</t>
        </r>
      </text>
    </comment>
    <comment ref="M24" authorId="2" shapeId="0">
      <text>
        <r>
          <rPr>
            <sz val="9"/>
            <color indexed="81"/>
            <rFont val="Segoe UI"/>
            <family val="2"/>
          </rPr>
          <t>NH4N_Ab.val.m12</t>
        </r>
      </text>
    </comment>
    <comment ref="P24" authorId="2" shapeId="0">
      <text>
        <r>
          <rPr>
            <sz val="9"/>
            <color indexed="81"/>
            <rFont val="Segoe UI"/>
            <family val="2"/>
          </rPr>
          <t>Nanorg_Ab.cnt.m12</t>
        </r>
      </text>
    </comment>
    <comment ref="Q24" authorId="2" shapeId="0">
      <text>
        <r>
          <rPr>
            <sz val="9"/>
            <color indexed="81"/>
            <rFont val="Segoe UI"/>
            <family val="2"/>
          </rPr>
          <t>Nanorg_Ab.sum1.m12</t>
        </r>
      </text>
    </comment>
    <comment ref="R24" authorId="2" shapeId="0">
      <text>
        <r>
          <rPr>
            <sz val="9"/>
            <color indexed="81"/>
            <rFont val="Segoe UI"/>
            <family val="2"/>
          </rPr>
          <t>Nanorg_Ab.sum2.m12</t>
        </r>
      </text>
    </comment>
    <comment ref="S24" authorId="2" shapeId="0">
      <text>
        <r>
          <rPr>
            <sz val="9"/>
            <color indexed="81"/>
            <rFont val="Segoe UI"/>
            <family val="2"/>
          </rPr>
          <t>Nanorg_Ab.val.m12</t>
        </r>
      </text>
    </comment>
    <comment ref="V24" authorId="2" shapeId="0">
      <text>
        <r>
          <rPr>
            <sz val="9"/>
            <color indexed="81"/>
            <rFont val="Segoe UI"/>
            <family val="2"/>
          </rPr>
          <t>GesP_Ab.cnt.m12</t>
        </r>
      </text>
    </comment>
    <comment ref="W24" authorId="2" shapeId="0">
      <text>
        <r>
          <rPr>
            <sz val="9"/>
            <color indexed="81"/>
            <rFont val="Segoe UI"/>
            <family val="2"/>
          </rPr>
          <t>GesP_Ab.sum1.m12</t>
        </r>
      </text>
    </comment>
    <comment ref="X24" authorId="2" shapeId="0">
      <text>
        <r>
          <rPr>
            <sz val="9"/>
            <color indexed="81"/>
            <rFont val="Segoe UI"/>
            <family val="2"/>
          </rPr>
          <t>GesP_Ab.sum2.m12</t>
        </r>
      </text>
    </comment>
    <comment ref="Y24" authorId="2" shapeId="0">
      <text>
        <r>
          <rPr>
            <sz val="9"/>
            <color indexed="81"/>
            <rFont val="Segoe UI"/>
            <family val="2"/>
          </rPr>
          <t>GesP_Ab.val.m12</t>
        </r>
      </text>
    </comment>
    <comment ref="AC24" authorId="2" shapeId="0">
      <text>
        <r>
          <rPr>
            <sz val="9"/>
            <color indexed="81"/>
            <rFont val="Segoe UI"/>
            <family val="2"/>
          </rPr>
          <t>Q_Zu_a.sum2.m12</t>
        </r>
      </text>
    </comment>
    <comment ref="B27" authorId="0" shapeId="0">
      <text>
        <r>
          <rPr>
            <sz val="9"/>
            <color indexed="81"/>
            <rFont val="Segoe UI"/>
            <family val="2"/>
          </rPr>
          <t>Ergebnisse aus der amtlichen Überwachung, maximal 6 Proben je Parameter und Jahr sowie der daraus berechnete Mittelwert</t>
        </r>
      </text>
    </comment>
    <comment ref="D27" authorId="2" shapeId="0">
      <text>
        <r>
          <rPr>
            <sz val="9"/>
            <color indexed="81"/>
            <rFont val="Segoe UI"/>
            <family val="2"/>
          </rPr>
          <t>CSB_Fue.m1</t>
        </r>
      </text>
    </comment>
    <comment ref="E27" authorId="2" shapeId="0">
      <text>
        <r>
          <rPr>
            <sz val="9"/>
            <color indexed="81"/>
            <rFont val="Segoe UI"/>
            <family val="2"/>
          </rPr>
          <t>CSB_Fue.m2</t>
        </r>
      </text>
    </comment>
    <comment ref="F27" authorId="2" shapeId="0">
      <text>
        <r>
          <rPr>
            <sz val="9"/>
            <color indexed="81"/>
            <rFont val="Segoe UI"/>
            <family val="2"/>
          </rPr>
          <t>CSB_Fue.m3</t>
        </r>
      </text>
    </comment>
    <comment ref="G27" authorId="2" shapeId="0">
      <text>
        <r>
          <rPr>
            <sz val="9"/>
            <color indexed="81"/>
            <rFont val="Segoe UI"/>
            <family val="2"/>
          </rPr>
          <t>CSB_Fue.m4</t>
        </r>
      </text>
    </comment>
    <comment ref="J27" authorId="2" shapeId="0">
      <text>
        <r>
          <rPr>
            <sz val="9"/>
            <color indexed="81"/>
            <rFont val="Segoe UI"/>
            <family val="2"/>
          </rPr>
          <t>NH4N_Fue.m1</t>
        </r>
      </text>
    </comment>
    <comment ref="K27" authorId="2" shapeId="0">
      <text>
        <r>
          <rPr>
            <sz val="9"/>
            <color indexed="81"/>
            <rFont val="Segoe UI"/>
            <family val="2"/>
          </rPr>
          <t>NH4N_Fue.m2</t>
        </r>
      </text>
    </comment>
    <comment ref="L27" authorId="2" shapeId="0">
      <text>
        <r>
          <rPr>
            <sz val="9"/>
            <color indexed="81"/>
            <rFont val="Segoe UI"/>
            <family val="2"/>
          </rPr>
          <t>NH4N_Fue.m3</t>
        </r>
      </text>
    </comment>
    <comment ref="M27" authorId="2" shapeId="0">
      <text>
        <r>
          <rPr>
            <sz val="9"/>
            <color indexed="81"/>
            <rFont val="Segoe UI"/>
            <family val="2"/>
          </rPr>
          <t>NH4N_Fue.m4</t>
        </r>
      </text>
    </comment>
    <comment ref="P27" authorId="2" shapeId="0">
      <text>
        <r>
          <rPr>
            <sz val="9"/>
            <color indexed="81"/>
            <rFont val="Segoe UI"/>
            <family val="2"/>
          </rPr>
          <t>Nanorg_FUe.m1</t>
        </r>
      </text>
    </comment>
    <comment ref="Q27" authorId="2" shapeId="0">
      <text>
        <r>
          <rPr>
            <sz val="9"/>
            <color indexed="81"/>
            <rFont val="Segoe UI"/>
            <family val="2"/>
          </rPr>
          <t>Nanorg_FUe.m2</t>
        </r>
      </text>
    </comment>
    <comment ref="R27" authorId="2" shapeId="0">
      <text>
        <r>
          <rPr>
            <sz val="9"/>
            <color indexed="81"/>
            <rFont val="Segoe UI"/>
            <family val="2"/>
          </rPr>
          <t>Nanorg_FUe.m3</t>
        </r>
      </text>
    </comment>
    <comment ref="S27" authorId="2" shapeId="0">
      <text>
        <r>
          <rPr>
            <sz val="9"/>
            <color indexed="81"/>
            <rFont val="Segoe UI"/>
            <family val="2"/>
          </rPr>
          <t>Nanorg_FUe.m4</t>
        </r>
      </text>
    </comment>
    <comment ref="V27" authorId="2" shapeId="0">
      <text>
        <r>
          <rPr>
            <sz val="9"/>
            <color indexed="81"/>
            <rFont val="Segoe UI"/>
            <family val="2"/>
          </rPr>
          <t>GesP_Fue.m1</t>
        </r>
      </text>
    </comment>
    <comment ref="W27" authorId="2" shapeId="0">
      <text>
        <r>
          <rPr>
            <sz val="9"/>
            <color indexed="81"/>
            <rFont val="Segoe UI"/>
            <family val="2"/>
          </rPr>
          <t>GesP_Fue.m2</t>
        </r>
      </text>
    </comment>
    <comment ref="X27" authorId="2" shapeId="0">
      <text>
        <r>
          <rPr>
            <sz val="9"/>
            <color indexed="81"/>
            <rFont val="Segoe UI"/>
            <family val="2"/>
          </rPr>
          <t>GesP_Fue.m3</t>
        </r>
      </text>
    </comment>
    <comment ref="Y27" authorId="2" shapeId="0">
      <text>
        <r>
          <rPr>
            <sz val="9"/>
            <color indexed="81"/>
            <rFont val="Segoe UI"/>
            <family val="2"/>
          </rPr>
          <t>GesP_Fue.m4</t>
        </r>
      </text>
    </comment>
    <comment ref="D28" authorId="2" shapeId="0">
      <text>
        <r>
          <rPr>
            <sz val="9"/>
            <color indexed="81"/>
            <rFont val="Segoe UI"/>
            <family val="2"/>
          </rPr>
          <t>CSB_Fue.m5</t>
        </r>
      </text>
    </comment>
    <comment ref="E28" authorId="2" shapeId="0">
      <text>
        <r>
          <rPr>
            <sz val="9"/>
            <color indexed="81"/>
            <rFont val="Segoe UI"/>
            <family val="2"/>
          </rPr>
          <t>CSB_Fue.m6</t>
        </r>
      </text>
    </comment>
    <comment ref="J28" authorId="2" shapeId="0">
      <text>
        <r>
          <rPr>
            <sz val="9"/>
            <color indexed="81"/>
            <rFont val="Segoe UI"/>
            <family val="2"/>
          </rPr>
          <t>NH4N_Fue.m5</t>
        </r>
      </text>
    </comment>
    <comment ref="K28" authorId="2" shapeId="0">
      <text>
        <r>
          <rPr>
            <sz val="9"/>
            <color indexed="81"/>
            <rFont val="Segoe UI"/>
            <family val="2"/>
          </rPr>
          <t>NH4N_Fue.m6</t>
        </r>
      </text>
    </comment>
    <comment ref="P28" authorId="2" shapeId="0">
      <text>
        <r>
          <rPr>
            <sz val="9"/>
            <color indexed="81"/>
            <rFont val="Segoe UI"/>
            <family val="2"/>
          </rPr>
          <t>Nanorg_FUe.m5</t>
        </r>
      </text>
    </comment>
    <comment ref="Q28" authorId="2" shapeId="0">
      <text>
        <r>
          <rPr>
            <sz val="9"/>
            <color indexed="81"/>
            <rFont val="Segoe UI"/>
            <family val="2"/>
          </rPr>
          <t>Nanorg_FUe.m6</t>
        </r>
      </text>
    </comment>
    <comment ref="V28" authorId="2" shapeId="0">
      <text>
        <r>
          <rPr>
            <sz val="9"/>
            <color indexed="81"/>
            <rFont val="Segoe UI"/>
            <family val="2"/>
          </rPr>
          <t>GesP_Fue.m5</t>
        </r>
      </text>
    </comment>
    <comment ref="W28" authorId="2" shapeId="0">
      <text>
        <r>
          <rPr>
            <sz val="9"/>
            <color indexed="81"/>
            <rFont val="Segoe UI"/>
            <family val="2"/>
          </rPr>
          <t>GesP_Fue.m6</t>
        </r>
      </text>
    </comment>
    <comment ref="B30" authorId="0" shapeId="0">
      <text>
        <r>
          <rPr>
            <sz val="9"/>
            <color indexed="81"/>
            <rFont val="Segoe UI"/>
            <family val="2"/>
          </rPr>
          <t>Die 3 höchsten Werte sind den verschiedenen Monaten  zu entnehmen.</t>
        </r>
      </text>
    </comment>
    <comment ref="B32" authorId="0" shapeId="0">
      <text>
        <r>
          <rPr>
            <sz val="9"/>
            <color indexed="81"/>
            <rFont val="Segoe UI"/>
            <family val="2"/>
          </rPr>
          <t>Jahresmittelwert der Ablaufkonzentration
Kann unter Zuhilfenahme der Summen von Spalte 2 und Spalte 3 berechnet werden 
((Summe Spalte 2 / Summe Spalte 3)*1000)</t>
        </r>
      </text>
    </comment>
  </commentList>
</comments>
</file>

<file path=xl/comments2.xml><?xml version="1.0" encoding="utf-8"?>
<comments xmlns="http://schemas.openxmlformats.org/spreadsheetml/2006/main">
  <authors>
    <author>Lisa Banek</author>
    <author>Florian</author>
    <author>Gerald Wahl</author>
  </authors>
  <commentList>
    <comment ref="B9" authorId="0" shapeId="0">
      <text>
        <r>
          <rPr>
            <sz val="9"/>
            <color indexed="81"/>
            <rFont val="Segoe UI"/>
            <family val="2"/>
          </rPr>
          <t>Fremdwasseranteil in [%]; nach einer zulässigen Methode zur Fremdwasserermittlung („gleitendes Minimum“ oder die grafische Methode bei fehlender automatischer Durchflussmessung)</t>
        </r>
      </text>
    </comment>
    <comment ref="E9" authorId="0" shapeId="0">
      <text>
        <r>
          <rPr>
            <sz val="9"/>
            <color indexed="81"/>
            <rFont val="Segoe UI"/>
            <family val="2"/>
          </rPr>
          <t>Gesamte behandelte Jahresabwassermenge in [m³/a]
(Übertrag aus Erhebungsbogen 1)</t>
        </r>
      </text>
    </comment>
    <comment ref="H9" authorId="0" shapeId="0">
      <text>
        <r>
          <rPr>
            <sz val="9"/>
            <color indexed="81"/>
            <rFont val="Segoe UI"/>
            <family val="2"/>
          </rPr>
          <t>Jahresmittelwert des täglich behandelten Abwasserdurchfluss in [m³/d]
= b1 / 365 oder 366 Tage (nur wenn Schaltjahr)</t>
        </r>
      </text>
    </comment>
    <comment ref="L9" authorId="0" shapeId="0">
      <text>
        <r>
          <rPr>
            <sz val="9"/>
            <color indexed="81"/>
            <rFont val="Segoe UI"/>
            <family val="2"/>
          </rPr>
          <t>Gesamter Stromverbrauch des Jahres in [kWh/a]. Es genügt, den Gesamtstromverbrauch [kWh/a] aus dem Betriebstagebuch in das Feld c zu übertragen. Der Gesamtstromverbrauch ist die vom Energieversorger bezogene elektrische Energie zzgl. Eigenstromerzeugung</t>
        </r>
      </text>
    </comment>
    <comment ref="O9" authorId="0" shapeId="0">
      <text>
        <r>
          <rPr>
            <sz val="9"/>
            <color indexed="81"/>
            <rFont val="Segoe UI"/>
            <family val="2"/>
          </rPr>
          <t>Jahresmittelwert der CSB-Tagesfracht im Rohabwasser [kg CSB/d]
= a1, CSB x b2 / 1.000</t>
        </r>
        <r>
          <rPr>
            <b/>
            <sz val="9"/>
            <color indexed="81"/>
            <rFont val="Segoe UI"/>
            <family val="2"/>
          </rPr>
          <t xml:space="preserve">
</t>
        </r>
      </text>
    </comment>
    <comment ref="S9" authorId="0" shapeId="0">
      <text>
        <r>
          <rPr>
            <sz val="9"/>
            <color indexed="81"/>
            <rFont val="Segoe UI"/>
            <family val="2"/>
          </rPr>
          <t>Einwohnerwert bezogen auf 120 g / (E*d)
CSB-Tagesfracht (d) / 0,12 [kg CSB/E * d]</t>
        </r>
      </text>
    </comment>
    <comment ref="V9" authorId="0" shapeId="0">
      <text>
        <r>
          <rPr>
            <sz val="9"/>
            <color indexed="81"/>
            <rFont val="Segoe UI"/>
            <family val="2"/>
          </rPr>
          <t>Gesamtstromverbrauch  (c) / Zahl der angeschlossenen E (e)</t>
        </r>
      </text>
    </comment>
    <comment ref="B11" authorId="1" shapeId="0">
      <text>
        <r>
          <rPr>
            <sz val="9"/>
            <color indexed="81"/>
            <rFont val="Segoe UI"/>
            <family val="2"/>
          </rPr>
          <t>FWA</t>
        </r>
      </text>
    </comment>
    <comment ref="L11" authorId="1" shapeId="0">
      <text>
        <r>
          <rPr>
            <sz val="9"/>
            <color indexed="81"/>
            <rFont val="Segoe UI"/>
            <family val="2"/>
          </rPr>
          <t>E_ARA_Ges</t>
        </r>
      </text>
    </comment>
    <comment ref="E14" authorId="0" shapeId="0">
      <text>
        <r>
          <rPr>
            <sz val="9"/>
            <color indexed="81"/>
            <rFont val="Segoe UI"/>
            <family val="2"/>
          </rPr>
          <t>Gebührenpflichtiger Abwasseranfall im betrachteten Zeitraum oder verkaufte Trinkwassermenge x 0,9, 
hilfsweise gebührenfähiger Abwasseranfall des Vorjahres oder verkaufte Trinkwassermenge des Vorjahres x 0,9 in [m³/a] (Übertrag aus der Ermittlung des Fremdwasseranteils nach dem gleitenden Minimum)</t>
        </r>
      </text>
    </comment>
    <comment ref="H14" authorId="0" shapeId="0">
      <text>
        <r>
          <rPr>
            <sz val="9"/>
            <color indexed="81"/>
            <rFont val="Segoe UI"/>
            <family val="2"/>
          </rPr>
          <t>Im Klärwerk mitbehandelte Fremdwassermenge in [m³/a] 
= jährlicher Schmutzwasserabfluss (f) x FW-Anteil (a) / (100 – FW-Anteil (a))</t>
        </r>
      </text>
    </comment>
    <comment ref="L14" authorId="0" shapeId="0">
      <text>
        <r>
          <rPr>
            <sz val="9"/>
            <color indexed="81"/>
            <rFont val="Segoe UI"/>
            <family val="2"/>
          </rPr>
          <t xml:space="preserve">Im Klärwerk mitbehandelte Regenwassermenge in [m³/a] 
= JAM (b1) – jährl. Schmutzwasserabfluss (f) – jährl. Fremdwasserabfluss (g)
</t>
        </r>
      </text>
    </comment>
    <comment ref="O14" authorId="0" shapeId="0">
      <text>
        <r>
          <rPr>
            <sz val="9"/>
            <color indexed="81"/>
            <rFont val="Segoe UI"/>
            <family val="2"/>
          </rPr>
          <t>Ortho-Phosphat-Phosphor im Ablauf als Jahresmittelwert (=Kennwert)
Zu beachten: Eintragung nur soweit ein Kennwert vorhanden ist</t>
        </r>
      </text>
    </comment>
    <comment ref="V14" authorId="0" shapeId="0">
      <text>
        <r>
          <rPr>
            <sz val="12"/>
            <color indexed="81"/>
            <rFont val="Segoe UI"/>
            <family val="2"/>
          </rPr>
          <t>Jahresproduktion Strom aus Faulgasumwandlung in [kWh/a].
Zu beachten:  Nicht einzutragen sind Stromerzeugung mit Solarstrom, Windkraft Kleinwasserkraft etc. sowie Eigenstromerzeugung aus fossilen Energieträgern</t>
        </r>
      </text>
    </comment>
    <comment ref="E16" authorId="1" shapeId="0">
      <text>
        <r>
          <rPr>
            <sz val="9"/>
            <color indexed="81"/>
            <rFont val="Segoe UI"/>
            <family val="2"/>
          </rPr>
          <t>SW_Abf</t>
        </r>
      </text>
    </comment>
    <comment ref="O16" authorId="1" shapeId="0">
      <text>
        <r>
          <rPr>
            <sz val="9"/>
            <color indexed="81"/>
            <rFont val="Segoe UI"/>
            <family val="2"/>
          </rPr>
          <t>PO4P_Ab</t>
        </r>
      </text>
    </comment>
    <comment ref="V16" authorId="1" shapeId="0">
      <text>
        <r>
          <rPr>
            <sz val="9"/>
            <color indexed="81"/>
            <rFont val="Segoe UI"/>
            <family val="2"/>
          </rPr>
          <t>E_Erz</t>
        </r>
      </text>
    </comment>
    <comment ref="D19" authorId="0" shapeId="0">
      <text>
        <r>
          <rPr>
            <sz val="9"/>
            <color indexed="81"/>
            <rFont val="Segoe UI"/>
            <family val="2"/>
          </rPr>
          <t>Chemischer Sauerstoffbedarf im Zu- und Ablauf</t>
        </r>
      </text>
    </comment>
    <comment ref="K19" authorId="0" shapeId="0">
      <text>
        <r>
          <rPr>
            <sz val="9"/>
            <color indexed="81"/>
            <rFont val="Segoe UI"/>
            <family val="2"/>
          </rPr>
          <t xml:space="preserve">Entspricht TNb. Wenn TNb nicht gemessen wird ergibt sich Nges aus der Summe aller separat gemessenen Stickstoff Einzelparameter (NH4-N+NO3-N+NO2-N) zuzüglich dem organisch gebundenen Stickstoff (Norg=2mg/l). Bestimmung alle Einzelparameter aus derselben Probe. (weitere Erläuterung siehe auch EigenkontrollVO)
</t>
        </r>
        <r>
          <rPr>
            <b/>
            <sz val="9"/>
            <color indexed="81"/>
            <rFont val="Segoe UI"/>
            <family val="2"/>
          </rPr>
          <t xml:space="preserve">
</t>
        </r>
      </text>
    </comment>
    <comment ref="R19" authorId="0" shapeId="0">
      <text>
        <r>
          <rPr>
            <sz val="9"/>
            <color indexed="81"/>
            <rFont val="Segoe UI"/>
            <family val="2"/>
          </rPr>
          <t>Phosphor, gesamt im Zu- und Ablauf</t>
        </r>
      </text>
    </comment>
    <comment ref="D21" authorId="2" shapeId="0">
      <text>
        <r>
          <rPr>
            <sz val="9"/>
            <color indexed="81"/>
            <rFont val="Segoe UI"/>
            <family val="2"/>
          </rPr>
          <t>Aus Plausibilitätsgründen sollte die Anzahl der Messungen ebenfalls angegeben werden</t>
        </r>
      </text>
    </comment>
    <comment ref="E21" authorId="0" shapeId="0">
      <text>
        <r>
          <rPr>
            <sz val="9"/>
            <color indexed="81"/>
            <rFont val="Segoe UI"/>
            <family val="2"/>
          </rPr>
          <t>Summe der gemessenen Frachten der Messtage je Parameter pro Monat</t>
        </r>
      </text>
    </comment>
    <comment ref="F21" authorId="0" shapeId="0">
      <text>
        <r>
          <rPr>
            <sz val="9"/>
            <color indexed="81"/>
            <rFont val="Segoe UI"/>
            <family val="2"/>
          </rPr>
          <t>Summe der Durchflüsse der 
Messtage je Parameter im Monat</t>
        </r>
      </text>
    </comment>
    <comment ref="G21" authorId="0" shapeId="0">
      <text>
        <r>
          <rPr>
            <sz val="9"/>
            <color indexed="81"/>
            <rFont val="Segoe UI"/>
            <family val="2"/>
          </rPr>
          <t>Aus Plausibilitätsgründen sollte die Anzahl der Messungen ebenfalls angegeben werden</t>
        </r>
      </text>
    </comment>
    <comment ref="H21" authorId="0" shapeId="0">
      <text>
        <r>
          <rPr>
            <sz val="9"/>
            <color indexed="81"/>
            <rFont val="Segoe UI"/>
            <family val="2"/>
          </rPr>
          <t>Summe der gemessenen Frachten der Messtage je Parameter pro Monat</t>
        </r>
      </text>
    </comment>
    <comment ref="I21" authorId="0" shapeId="0">
      <text>
        <r>
          <rPr>
            <sz val="9"/>
            <color indexed="81"/>
            <rFont val="Segoe UI"/>
            <family val="2"/>
          </rPr>
          <t>Summe der Durchflüsse des Messtage je Parameter im Monat</t>
        </r>
      </text>
    </comment>
    <comment ref="K21" authorId="2" shapeId="0">
      <text>
        <r>
          <rPr>
            <sz val="9"/>
            <color indexed="81"/>
            <rFont val="Segoe UI"/>
            <family val="2"/>
          </rPr>
          <t>Aus Plausibilitätsgründen sollte die Anzahl der Messungen ebenfalls angegeben werden</t>
        </r>
      </text>
    </comment>
    <comment ref="L21" authorId="0" shapeId="0">
      <text>
        <r>
          <rPr>
            <sz val="9"/>
            <color indexed="81"/>
            <rFont val="Segoe UI"/>
            <family val="2"/>
          </rPr>
          <t>Summe der gemessenen Frachten der Messtage je Parameter pro Monat</t>
        </r>
      </text>
    </comment>
    <comment ref="M21" authorId="0" shapeId="0">
      <text>
        <r>
          <rPr>
            <sz val="9"/>
            <color indexed="81"/>
            <rFont val="Segoe UI"/>
            <family val="2"/>
          </rPr>
          <t>Summe der Durchflüsse der 
Messtage je Parameter im Monat</t>
        </r>
      </text>
    </comment>
    <comment ref="N21" authorId="0" shapeId="0">
      <text>
        <r>
          <rPr>
            <sz val="9"/>
            <color indexed="81"/>
            <rFont val="Segoe UI"/>
            <family val="2"/>
          </rPr>
          <t>Aus Plausibilitätsgründen sollte die Anzahl der Messungen ebenfalls angegeben werden</t>
        </r>
      </text>
    </comment>
    <comment ref="O21" authorId="0" shapeId="0">
      <text>
        <r>
          <rPr>
            <sz val="9"/>
            <color indexed="81"/>
            <rFont val="Segoe UI"/>
            <family val="2"/>
          </rPr>
          <t>Summe der gemessenen Frachten der Messtage je Parameter pro Monat</t>
        </r>
      </text>
    </comment>
    <comment ref="P21" authorId="0" shapeId="0">
      <text>
        <r>
          <rPr>
            <sz val="9"/>
            <color indexed="81"/>
            <rFont val="Segoe UI"/>
            <family val="2"/>
          </rPr>
          <t>Summe der Durchflüsse des Messtage je Parameter im Monat</t>
        </r>
      </text>
    </comment>
    <comment ref="R21" authorId="2" shapeId="0">
      <text>
        <r>
          <rPr>
            <sz val="9"/>
            <color indexed="81"/>
            <rFont val="Segoe UI"/>
            <family val="2"/>
          </rPr>
          <t>Aus Plausibilitätsgründen sollte die Anzahl der Messungen ebenfalls angegeben werden</t>
        </r>
      </text>
    </comment>
    <comment ref="S21" authorId="0" shapeId="0">
      <text>
        <r>
          <rPr>
            <sz val="9"/>
            <color indexed="81"/>
            <rFont val="Segoe UI"/>
            <family val="2"/>
          </rPr>
          <t>Summe der gemessenen Frachten der Messtage je Parameter pro Monat</t>
        </r>
      </text>
    </comment>
    <comment ref="T21" authorId="0" shapeId="0">
      <text>
        <r>
          <rPr>
            <sz val="9"/>
            <color indexed="81"/>
            <rFont val="Segoe UI"/>
            <family val="2"/>
          </rPr>
          <t>Summe der Durchflüsse der 
Messtage je Parameter im Monat</t>
        </r>
      </text>
    </comment>
    <comment ref="U21" authorId="0" shapeId="0">
      <text>
        <r>
          <rPr>
            <sz val="9"/>
            <color indexed="81"/>
            <rFont val="Segoe UI"/>
            <family val="2"/>
          </rPr>
          <t>Aus Plausibilitätsgründen sollte die Anzahl der Messungen ebenfalls angegeben werden</t>
        </r>
      </text>
    </comment>
    <comment ref="V21" authorId="0" shapeId="0">
      <text>
        <r>
          <rPr>
            <sz val="9"/>
            <color indexed="81"/>
            <rFont val="Segoe UI"/>
            <family val="2"/>
          </rPr>
          <t>Summe der gemessenen Frachten der Messtage je Parameter pro Monat</t>
        </r>
      </text>
    </comment>
    <comment ref="W21" authorId="0" shapeId="0">
      <text>
        <r>
          <rPr>
            <sz val="9"/>
            <color indexed="81"/>
            <rFont val="Segoe UI"/>
            <family val="2"/>
          </rPr>
          <t>Summe der Durchflüsse des Messtage je Parameter im Monat</t>
        </r>
      </text>
    </comment>
    <comment ref="D23" authorId="1" shapeId="0">
      <text>
        <r>
          <rPr>
            <sz val="9"/>
            <color indexed="81"/>
            <rFont val="Segoe UI"/>
            <family val="2"/>
          </rPr>
          <t>CSB_Zu.cnt.m1</t>
        </r>
      </text>
    </comment>
    <comment ref="E23" authorId="1" shapeId="0">
      <text>
        <r>
          <rPr>
            <sz val="9"/>
            <color indexed="81"/>
            <rFont val="Segoe UI"/>
            <family val="2"/>
          </rPr>
          <t>CSB_Zu.sum1.m1</t>
        </r>
      </text>
    </comment>
    <comment ref="F23" authorId="1" shapeId="0">
      <text>
        <r>
          <rPr>
            <sz val="9"/>
            <color indexed="81"/>
            <rFont val="Segoe UI"/>
            <family val="2"/>
          </rPr>
          <t>CSB_Zu.sum2.m1</t>
        </r>
      </text>
    </comment>
    <comment ref="K23" authorId="1" shapeId="0">
      <text>
        <r>
          <rPr>
            <sz val="9"/>
            <color indexed="81"/>
            <rFont val="Segoe UI"/>
            <family val="2"/>
          </rPr>
          <t>GesN_Zu.cnt.m1</t>
        </r>
      </text>
    </comment>
    <comment ref="L23" authorId="1" shapeId="0">
      <text>
        <r>
          <rPr>
            <sz val="9"/>
            <color indexed="81"/>
            <rFont val="Segoe UI"/>
            <family val="2"/>
          </rPr>
          <t>GesN_Zu.sum1.m1</t>
        </r>
      </text>
    </comment>
    <comment ref="M23" authorId="1" shapeId="0">
      <text>
        <r>
          <rPr>
            <sz val="9"/>
            <color indexed="81"/>
            <rFont val="Segoe UI"/>
            <family val="2"/>
          </rPr>
          <t>GesN_Zu.sum2.m1</t>
        </r>
      </text>
    </comment>
    <comment ref="N23" authorId="1" shapeId="0">
      <text>
        <r>
          <rPr>
            <sz val="9"/>
            <color indexed="81"/>
            <rFont val="Segoe UI"/>
            <family val="2"/>
          </rPr>
          <t>GesN_Ab.cnt.m1</t>
        </r>
      </text>
    </comment>
    <comment ref="O23" authorId="1" shapeId="0">
      <text>
        <r>
          <rPr>
            <sz val="9"/>
            <color indexed="81"/>
            <rFont val="Segoe UI"/>
            <family val="2"/>
          </rPr>
          <t>GesN_Ab.sum1.m1</t>
        </r>
      </text>
    </comment>
    <comment ref="P23" authorId="1" shapeId="0">
      <text>
        <r>
          <rPr>
            <sz val="9"/>
            <color indexed="81"/>
            <rFont val="Segoe UI"/>
            <family val="2"/>
          </rPr>
          <t>GesN_Ab.sum2.m1</t>
        </r>
      </text>
    </comment>
    <comment ref="R23" authorId="1" shapeId="0">
      <text>
        <r>
          <rPr>
            <sz val="9"/>
            <color indexed="81"/>
            <rFont val="Segoe UI"/>
            <family val="2"/>
          </rPr>
          <t>GesP_Zu.cnt.m1</t>
        </r>
      </text>
    </comment>
    <comment ref="S23" authorId="1" shapeId="0">
      <text>
        <r>
          <rPr>
            <sz val="9"/>
            <color indexed="81"/>
            <rFont val="Segoe UI"/>
            <family val="2"/>
          </rPr>
          <t>GesP_Zu.sum1.m1</t>
        </r>
      </text>
    </comment>
    <comment ref="T23" authorId="1" shapeId="0">
      <text>
        <r>
          <rPr>
            <sz val="9"/>
            <color indexed="81"/>
            <rFont val="Segoe UI"/>
            <family val="2"/>
          </rPr>
          <t>GesP_Zu.sum2.m1</t>
        </r>
      </text>
    </comment>
    <comment ref="D24" authorId="1" shapeId="0">
      <text>
        <r>
          <rPr>
            <sz val="9"/>
            <color indexed="81"/>
            <rFont val="Segoe UI"/>
            <family val="2"/>
          </rPr>
          <t>CSB_Zu.cnt.m2</t>
        </r>
      </text>
    </comment>
    <comment ref="E24" authorId="1" shapeId="0">
      <text>
        <r>
          <rPr>
            <sz val="9"/>
            <color indexed="81"/>
            <rFont val="Segoe UI"/>
            <family val="2"/>
          </rPr>
          <t>CSB_Zu.sum1.m2</t>
        </r>
      </text>
    </comment>
    <comment ref="F24" authorId="1" shapeId="0">
      <text>
        <r>
          <rPr>
            <sz val="9"/>
            <color indexed="81"/>
            <rFont val="Segoe UI"/>
            <family val="2"/>
          </rPr>
          <t>CSB_Zu.sum2.m2</t>
        </r>
      </text>
    </comment>
    <comment ref="K24" authorId="1" shapeId="0">
      <text>
        <r>
          <rPr>
            <sz val="9"/>
            <color indexed="81"/>
            <rFont val="Segoe UI"/>
            <family val="2"/>
          </rPr>
          <t>GesN_Zu.cnt.m2</t>
        </r>
      </text>
    </comment>
    <comment ref="L24" authorId="1" shapeId="0">
      <text>
        <r>
          <rPr>
            <sz val="9"/>
            <color indexed="81"/>
            <rFont val="Segoe UI"/>
            <family val="2"/>
          </rPr>
          <t>GesN_Zu.sum1.m2</t>
        </r>
      </text>
    </comment>
    <comment ref="M24" authorId="1" shapeId="0">
      <text>
        <r>
          <rPr>
            <sz val="9"/>
            <color indexed="81"/>
            <rFont val="Segoe UI"/>
            <family val="2"/>
          </rPr>
          <t>GesN_Zu.sum2.m2</t>
        </r>
      </text>
    </comment>
    <comment ref="N24" authorId="1" shapeId="0">
      <text>
        <r>
          <rPr>
            <sz val="9"/>
            <color indexed="81"/>
            <rFont val="Segoe UI"/>
            <family val="2"/>
          </rPr>
          <t>GesN_Ab.cnt.m2</t>
        </r>
      </text>
    </comment>
    <comment ref="O24" authorId="1" shapeId="0">
      <text>
        <r>
          <rPr>
            <sz val="9"/>
            <color indexed="81"/>
            <rFont val="Segoe UI"/>
            <family val="2"/>
          </rPr>
          <t>GesN_Ab.sum1.m2</t>
        </r>
      </text>
    </comment>
    <comment ref="P24" authorId="1" shapeId="0">
      <text>
        <r>
          <rPr>
            <sz val="9"/>
            <color indexed="81"/>
            <rFont val="Segoe UI"/>
            <family val="2"/>
          </rPr>
          <t>GesN_Ab.sum2.m2</t>
        </r>
      </text>
    </comment>
    <comment ref="R24" authorId="1" shapeId="0">
      <text>
        <r>
          <rPr>
            <sz val="9"/>
            <color indexed="81"/>
            <rFont val="Segoe UI"/>
            <family val="2"/>
          </rPr>
          <t>GesP_Zu.cnt.m2</t>
        </r>
      </text>
    </comment>
    <comment ref="S24" authorId="1" shapeId="0">
      <text>
        <r>
          <rPr>
            <sz val="9"/>
            <color indexed="81"/>
            <rFont val="Segoe UI"/>
            <family val="2"/>
          </rPr>
          <t>GesP_Zu.sum1.m2</t>
        </r>
      </text>
    </comment>
    <comment ref="T24" authorId="1" shapeId="0">
      <text>
        <r>
          <rPr>
            <sz val="9"/>
            <color indexed="81"/>
            <rFont val="Segoe UI"/>
            <family val="2"/>
          </rPr>
          <t>GesP_Zu.sum2.m2</t>
        </r>
      </text>
    </comment>
    <comment ref="D25" authorId="1" shapeId="0">
      <text>
        <r>
          <rPr>
            <sz val="9"/>
            <color indexed="81"/>
            <rFont val="Segoe UI"/>
            <family val="2"/>
          </rPr>
          <t>CSB_Zu.cnt.m3</t>
        </r>
      </text>
    </comment>
    <comment ref="E25" authorId="1" shapeId="0">
      <text>
        <r>
          <rPr>
            <sz val="9"/>
            <color indexed="81"/>
            <rFont val="Segoe UI"/>
            <family val="2"/>
          </rPr>
          <t>CSB_Zu.sum1.m3</t>
        </r>
      </text>
    </comment>
    <comment ref="F25" authorId="1" shapeId="0">
      <text>
        <r>
          <rPr>
            <sz val="9"/>
            <color indexed="81"/>
            <rFont val="Segoe UI"/>
            <family val="2"/>
          </rPr>
          <t>CSB_Zu.sum2.m3</t>
        </r>
      </text>
    </comment>
    <comment ref="K25" authorId="1" shapeId="0">
      <text>
        <r>
          <rPr>
            <sz val="9"/>
            <color indexed="81"/>
            <rFont val="Segoe UI"/>
            <family val="2"/>
          </rPr>
          <t>GesN_Zu.cnt.m3</t>
        </r>
      </text>
    </comment>
    <comment ref="L25" authorId="1" shapeId="0">
      <text>
        <r>
          <rPr>
            <sz val="9"/>
            <color indexed="81"/>
            <rFont val="Segoe UI"/>
            <family val="2"/>
          </rPr>
          <t>GesN_Zu.sum1.m3</t>
        </r>
      </text>
    </comment>
    <comment ref="M25" authorId="1" shapeId="0">
      <text>
        <r>
          <rPr>
            <sz val="9"/>
            <color indexed="81"/>
            <rFont val="Segoe UI"/>
            <family val="2"/>
          </rPr>
          <t>GesN_Zu.sum2.m3</t>
        </r>
      </text>
    </comment>
    <comment ref="N25" authorId="1" shapeId="0">
      <text>
        <r>
          <rPr>
            <sz val="9"/>
            <color indexed="81"/>
            <rFont val="Segoe UI"/>
            <family val="2"/>
          </rPr>
          <t>GesN_Ab.cnt.m3</t>
        </r>
      </text>
    </comment>
    <comment ref="O25" authorId="1" shapeId="0">
      <text>
        <r>
          <rPr>
            <sz val="9"/>
            <color indexed="81"/>
            <rFont val="Segoe UI"/>
            <family val="2"/>
          </rPr>
          <t>GesN_Ab.sum1.m3</t>
        </r>
      </text>
    </comment>
    <comment ref="P25" authorId="1" shapeId="0">
      <text>
        <r>
          <rPr>
            <sz val="9"/>
            <color indexed="81"/>
            <rFont val="Segoe UI"/>
            <family val="2"/>
          </rPr>
          <t>GesN_Ab.sum2.m3</t>
        </r>
      </text>
    </comment>
    <comment ref="R25" authorId="1" shapeId="0">
      <text>
        <r>
          <rPr>
            <sz val="9"/>
            <color indexed="81"/>
            <rFont val="Segoe UI"/>
            <family val="2"/>
          </rPr>
          <t>GesP_Zu.cnt.m3</t>
        </r>
      </text>
    </comment>
    <comment ref="S25" authorId="1" shapeId="0">
      <text>
        <r>
          <rPr>
            <sz val="9"/>
            <color indexed="81"/>
            <rFont val="Segoe UI"/>
            <family val="2"/>
          </rPr>
          <t>GesP_Zu.sum1.m3</t>
        </r>
      </text>
    </comment>
    <comment ref="T25" authorId="1" shapeId="0">
      <text>
        <r>
          <rPr>
            <sz val="9"/>
            <color indexed="81"/>
            <rFont val="Segoe UI"/>
            <family val="2"/>
          </rPr>
          <t>GesP_Zu.sum2.m3</t>
        </r>
      </text>
    </comment>
    <comment ref="D26" authorId="1" shapeId="0">
      <text>
        <r>
          <rPr>
            <sz val="9"/>
            <color indexed="81"/>
            <rFont val="Segoe UI"/>
            <family val="2"/>
          </rPr>
          <t>CSB_Zu.cnt.m4</t>
        </r>
      </text>
    </comment>
    <comment ref="E26" authorId="1" shapeId="0">
      <text>
        <r>
          <rPr>
            <sz val="9"/>
            <color indexed="81"/>
            <rFont val="Segoe UI"/>
            <family val="2"/>
          </rPr>
          <t>CSB_Zu.sum1.m4</t>
        </r>
      </text>
    </comment>
    <comment ref="F26" authorId="1" shapeId="0">
      <text>
        <r>
          <rPr>
            <sz val="9"/>
            <color indexed="81"/>
            <rFont val="Segoe UI"/>
            <family val="2"/>
          </rPr>
          <t>CSB_Zu.sum2.m4</t>
        </r>
      </text>
    </comment>
    <comment ref="K26" authorId="1" shapeId="0">
      <text>
        <r>
          <rPr>
            <sz val="9"/>
            <color indexed="81"/>
            <rFont val="Segoe UI"/>
            <family val="2"/>
          </rPr>
          <t>GesN_Zu.cnt.m4</t>
        </r>
      </text>
    </comment>
    <comment ref="L26" authorId="1" shapeId="0">
      <text>
        <r>
          <rPr>
            <sz val="9"/>
            <color indexed="81"/>
            <rFont val="Segoe UI"/>
            <family val="2"/>
          </rPr>
          <t>GesN_Zu.sum1.m4</t>
        </r>
      </text>
    </comment>
    <comment ref="M26" authorId="1" shapeId="0">
      <text>
        <r>
          <rPr>
            <sz val="9"/>
            <color indexed="81"/>
            <rFont val="Segoe UI"/>
            <family val="2"/>
          </rPr>
          <t>GesN_Zu.sum2.m4</t>
        </r>
      </text>
    </comment>
    <comment ref="N26" authorId="1" shapeId="0">
      <text>
        <r>
          <rPr>
            <sz val="9"/>
            <color indexed="81"/>
            <rFont val="Segoe UI"/>
            <family val="2"/>
          </rPr>
          <t>GesN_Ab.cnt.m4</t>
        </r>
      </text>
    </comment>
    <comment ref="O26" authorId="1" shapeId="0">
      <text>
        <r>
          <rPr>
            <sz val="9"/>
            <color indexed="81"/>
            <rFont val="Segoe UI"/>
            <family val="2"/>
          </rPr>
          <t>GesN_Ab.sum1.m4</t>
        </r>
      </text>
    </comment>
    <comment ref="P26" authorId="1" shapeId="0">
      <text>
        <r>
          <rPr>
            <sz val="9"/>
            <color indexed="81"/>
            <rFont val="Segoe UI"/>
            <family val="2"/>
          </rPr>
          <t>GesN_Ab.sum2.m4</t>
        </r>
      </text>
    </comment>
    <comment ref="R26" authorId="1" shapeId="0">
      <text>
        <r>
          <rPr>
            <sz val="9"/>
            <color indexed="81"/>
            <rFont val="Segoe UI"/>
            <family val="2"/>
          </rPr>
          <t>GesP_Zu.cnt.m4</t>
        </r>
      </text>
    </comment>
    <comment ref="S26" authorId="1" shapeId="0">
      <text>
        <r>
          <rPr>
            <sz val="9"/>
            <color indexed="81"/>
            <rFont val="Segoe UI"/>
            <family val="2"/>
          </rPr>
          <t>GesP_Zu.sum1.m4</t>
        </r>
      </text>
    </comment>
    <comment ref="T26" authorId="1" shapeId="0">
      <text>
        <r>
          <rPr>
            <sz val="9"/>
            <color indexed="81"/>
            <rFont val="Segoe UI"/>
            <family val="2"/>
          </rPr>
          <t>GesP_Zu.sum2.m4</t>
        </r>
      </text>
    </comment>
    <comment ref="D27" authorId="1" shapeId="0">
      <text>
        <r>
          <rPr>
            <sz val="9"/>
            <color indexed="81"/>
            <rFont val="Segoe UI"/>
            <family val="2"/>
          </rPr>
          <t>CSB_Zu.cnt.m5</t>
        </r>
      </text>
    </comment>
    <comment ref="E27" authorId="1" shapeId="0">
      <text>
        <r>
          <rPr>
            <sz val="9"/>
            <color indexed="81"/>
            <rFont val="Segoe UI"/>
            <family val="2"/>
          </rPr>
          <t>CSB_Zu.sum1.m5</t>
        </r>
      </text>
    </comment>
    <comment ref="F27" authorId="1" shapeId="0">
      <text>
        <r>
          <rPr>
            <sz val="9"/>
            <color indexed="81"/>
            <rFont val="Segoe UI"/>
            <family val="2"/>
          </rPr>
          <t>CSB_Zu.sum2.m5</t>
        </r>
      </text>
    </comment>
    <comment ref="K27" authorId="1" shapeId="0">
      <text>
        <r>
          <rPr>
            <sz val="9"/>
            <color indexed="81"/>
            <rFont val="Segoe UI"/>
            <family val="2"/>
          </rPr>
          <t>GesN_Zu.cnt.m5</t>
        </r>
      </text>
    </comment>
    <comment ref="L27" authorId="1" shapeId="0">
      <text>
        <r>
          <rPr>
            <sz val="9"/>
            <color indexed="81"/>
            <rFont val="Segoe UI"/>
            <family val="2"/>
          </rPr>
          <t>GesN_Zu.sum1.m5</t>
        </r>
      </text>
    </comment>
    <comment ref="M27" authorId="1" shapeId="0">
      <text>
        <r>
          <rPr>
            <sz val="9"/>
            <color indexed="81"/>
            <rFont val="Segoe UI"/>
            <family val="2"/>
          </rPr>
          <t>GesN_Zu.sum2.m5</t>
        </r>
      </text>
    </comment>
    <comment ref="N27" authorId="1" shapeId="0">
      <text>
        <r>
          <rPr>
            <sz val="9"/>
            <color indexed="81"/>
            <rFont val="Segoe UI"/>
            <family val="2"/>
          </rPr>
          <t>GesN_Ab.cnt.m5</t>
        </r>
      </text>
    </comment>
    <comment ref="O27" authorId="1" shapeId="0">
      <text>
        <r>
          <rPr>
            <sz val="9"/>
            <color indexed="81"/>
            <rFont val="Segoe UI"/>
            <family val="2"/>
          </rPr>
          <t>GesN_Ab.sum1.m5</t>
        </r>
      </text>
    </comment>
    <comment ref="P27" authorId="1" shapeId="0">
      <text>
        <r>
          <rPr>
            <sz val="9"/>
            <color indexed="81"/>
            <rFont val="Segoe UI"/>
            <family val="2"/>
          </rPr>
          <t>GesN_Ab.sum2.m5</t>
        </r>
      </text>
    </comment>
    <comment ref="R27" authorId="1" shapeId="0">
      <text>
        <r>
          <rPr>
            <sz val="9"/>
            <color indexed="81"/>
            <rFont val="Segoe UI"/>
            <family val="2"/>
          </rPr>
          <t>GesP_Zu.cnt.m5</t>
        </r>
      </text>
    </comment>
    <comment ref="S27" authorId="1" shapeId="0">
      <text>
        <r>
          <rPr>
            <sz val="9"/>
            <color indexed="81"/>
            <rFont val="Segoe UI"/>
            <family val="2"/>
          </rPr>
          <t>GesP_Zu.sum1.m5</t>
        </r>
      </text>
    </comment>
    <comment ref="T27" authorId="1" shapeId="0">
      <text>
        <r>
          <rPr>
            <sz val="9"/>
            <color indexed="81"/>
            <rFont val="Segoe UI"/>
            <family val="2"/>
          </rPr>
          <t>GesP_Zu.sum2.m5</t>
        </r>
      </text>
    </comment>
    <comment ref="D28" authorId="1" shapeId="0">
      <text>
        <r>
          <rPr>
            <sz val="9"/>
            <color indexed="81"/>
            <rFont val="Segoe UI"/>
            <family val="2"/>
          </rPr>
          <t>CSB_Zu.cnt.m6</t>
        </r>
      </text>
    </comment>
    <comment ref="E28" authorId="1" shapeId="0">
      <text>
        <r>
          <rPr>
            <sz val="9"/>
            <color indexed="81"/>
            <rFont val="Segoe UI"/>
            <family val="2"/>
          </rPr>
          <t>CSB_Zu.sum1.m6</t>
        </r>
      </text>
    </comment>
    <comment ref="F28" authorId="1" shapeId="0">
      <text>
        <r>
          <rPr>
            <sz val="9"/>
            <color indexed="81"/>
            <rFont val="Segoe UI"/>
            <family val="2"/>
          </rPr>
          <t>CSB_Zu.sum2.m6</t>
        </r>
      </text>
    </comment>
    <comment ref="K28" authorId="1" shapeId="0">
      <text>
        <r>
          <rPr>
            <sz val="9"/>
            <color indexed="81"/>
            <rFont val="Segoe UI"/>
            <family val="2"/>
          </rPr>
          <t>GesN_Zu.cnt.m6</t>
        </r>
      </text>
    </comment>
    <comment ref="L28" authorId="1" shapeId="0">
      <text>
        <r>
          <rPr>
            <sz val="9"/>
            <color indexed="81"/>
            <rFont val="Segoe UI"/>
            <family val="2"/>
          </rPr>
          <t>GesN_Zu.sum1.m6</t>
        </r>
      </text>
    </comment>
    <comment ref="M28" authorId="1" shapeId="0">
      <text>
        <r>
          <rPr>
            <sz val="9"/>
            <color indexed="81"/>
            <rFont val="Segoe UI"/>
            <family val="2"/>
          </rPr>
          <t>GesN_Zu.sum2.m6</t>
        </r>
      </text>
    </comment>
    <comment ref="N28" authorId="1" shapeId="0">
      <text>
        <r>
          <rPr>
            <sz val="9"/>
            <color indexed="81"/>
            <rFont val="Segoe UI"/>
            <family val="2"/>
          </rPr>
          <t>GesN_Ab.cnt.m6</t>
        </r>
      </text>
    </comment>
    <comment ref="O28" authorId="1" shapeId="0">
      <text>
        <r>
          <rPr>
            <sz val="9"/>
            <color indexed="81"/>
            <rFont val="Segoe UI"/>
            <family val="2"/>
          </rPr>
          <t>GesN_Ab.sum1.m6</t>
        </r>
      </text>
    </comment>
    <comment ref="P28" authorId="1" shapeId="0">
      <text>
        <r>
          <rPr>
            <sz val="9"/>
            <color indexed="81"/>
            <rFont val="Segoe UI"/>
            <family val="2"/>
          </rPr>
          <t>GesN_Ab.sum2.m6</t>
        </r>
      </text>
    </comment>
    <comment ref="R28" authorId="1" shapeId="0">
      <text>
        <r>
          <rPr>
            <sz val="9"/>
            <color indexed="81"/>
            <rFont val="Segoe UI"/>
            <family val="2"/>
          </rPr>
          <t>GesP_Zu.cnt.m6</t>
        </r>
      </text>
    </comment>
    <comment ref="S28" authorId="1" shapeId="0">
      <text>
        <r>
          <rPr>
            <sz val="9"/>
            <color indexed="81"/>
            <rFont val="Segoe UI"/>
            <family val="2"/>
          </rPr>
          <t>GesP_Zu.sum1.m6</t>
        </r>
      </text>
    </comment>
    <comment ref="T28" authorId="1" shapeId="0">
      <text>
        <r>
          <rPr>
            <sz val="9"/>
            <color indexed="81"/>
            <rFont val="Segoe UI"/>
            <family val="2"/>
          </rPr>
          <t>GesP_Zu.sum2.m6</t>
        </r>
      </text>
    </comment>
    <comment ref="D29" authorId="1" shapeId="0">
      <text>
        <r>
          <rPr>
            <sz val="9"/>
            <color indexed="81"/>
            <rFont val="Segoe UI"/>
            <family val="2"/>
          </rPr>
          <t>CSB_Zu.cnt.m7</t>
        </r>
      </text>
    </comment>
    <comment ref="E29" authorId="1" shapeId="0">
      <text>
        <r>
          <rPr>
            <sz val="9"/>
            <color indexed="81"/>
            <rFont val="Segoe UI"/>
            <family val="2"/>
          </rPr>
          <t>CSB_Zu.sum1.m7</t>
        </r>
      </text>
    </comment>
    <comment ref="F29" authorId="1" shapeId="0">
      <text>
        <r>
          <rPr>
            <sz val="9"/>
            <color indexed="81"/>
            <rFont val="Segoe UI"/>
            <family val="2"/>
          </rPr>
          <t>CSB_Zu.sum2.m7</t>
        </r>
      </text>
    </comment>
    <comment ref="K29" authorId="1" shapeId="0">
      <text>
        <r>
          <rPr>
            <sz val="9"/>
            <color indexed="81"/>
            <rFont val="Segoe UI"/>
            <family val="2"/>
          </rPr>
          <t>GesN_Zu.cnt.m7</t>
        </r>
      </text>
    </comment>
    <comment ref="L29" authorId="1" shapeId="0">
      <text>
        <r>
          <rPr>
            <sz val="9"/>
            <color indexed="81"/>
            <rFont val="Segoe UI"/>
            <family val="2"/>
          </rPr>
          <t>GesN_Zu.sum1.m7</t>
        </r>
      </text>
    </comment>
    <comment ref="M29" authorId="1" shapeId="0">
      <text>
        <r>
          <rPr>
            <sz val="9"/>
            <color indexed="81"/>
            <rFont val="Segoe UI"/>
            <family val="2"/>
          </rPr>
          <t>GesN_Zu.sum2.m7</t>
        </r>
      </text>
    </comment>
    <comment ref="N29" authorId="1" shapeId="0">
      <text>
        <r>
          <rPr>
            <sz val="9"/>
            <color indexed="81"/>
            <rFont val="Segoe UI"/>
            <family val="2"/>
          </rPr>
          <t>GesN_Ab.cnt.m7</t>
        </r>
      </text>
    </comment>
    <comment ref="O29" authorId="1" shapeId="0">
      <text>
        <r>
          <rPr>
            <sz val="9"/>
            <color indexed="81"/>
            <rFont val="Segoe UI"/>
            <family val="2"/>
          </rPr>
          <t>GesN_Ab.sum1.m7</t>
        </r>
      </text>
    </comment>
    <comment ref="P29" authorId="1" shapeId="0">
      <text>
        <r>
          <rPr>
            <sz val="9"/>
            <color indexed="81"/>
            <rFont val="Segoe UI"/>
            <family val="2"/>
          </rPr>
          <t>GesN_Ab.sum2.m7</t>
        </r>
      </text>
    </comment>
    <comment ref="R29" authorId="1" shapeId="0">
      <text>
        <r>
          <rPr>
            <sz val="9"/>
            <color indexed="81"/>
            <rFont val="Segoe UI"/>
            <family val="2"/>
          </rPr>
          <t>GesP_Zu.cnt.m7</t>
        </r>
      </text>
    </comment>
    <comment ref="S29" authorId="1" shapeId="0">
      <text>
        <r>
          <rPr>
            <sz val="9"/>
            <color indexed="81"/>
            <rFont val="Segoe UI"/>
            <family val="2"/>
          </rPr>
          <t>GesP_Zu.sum1.m7</t>
        </r>
      </text>
    </comment>
    <comment ref="T29" authorId="1" shapeId="0">
      <text>
        <r>
          <rPr>
            <sz val="9"/>
            <color indexed="81"/>
            <rFont val="Segoe UI"/>
            <family val="2"/>
          </rPr>
          <t>GesP_Zu.sum2.m7</t>
        </r>
      </text>
    </comment>
    <comment ref="D30" authorId="1" shapeId="0">
      <text>
        <r>
          <rPr>
            <sz val="9"/>
            <color indexed="81"/>
            <rFont val="Segoe UI"/>
            <family val="2"/>
          </rPr>
          <t>CSB_Zu.cnt.m8</t>
        </r>
      </text>
    </comment>
    <comment ref="E30" authorId="1" shapeId="0">
      <text>
        <r>
          <rPr>
            <sz val="9"/>
            <color indexed="81"/>
            <rFont val="Segoe UI"/>
            <family val="2"/>
          </rPr>
          <t>CSB_Zu.sum1.m8</t>
        </r>
      </text>
    </comment>
    <comment ref="F30" authorId="1" shapeId="0">
      <text>
        <r>
          <rPr>
            <sz val="9"/>
            <color indexed="81"/>
            <rFont val="Segoe UI"/>
            <family val="2"/>
          </rPr>
          <t>CSB_Zu.sum2.m8</t>
        </r>
      </text>
    </comment>
    <comment ref="K30" authorId="1" shapeId="0">
      <text>
        <r>
          <rPr>
            <sz val="9"/>
            <color indexed="81"/>
            <rFont val="Segoe UI"/>
            <family val="2"/>
          </rPr>
          <t>GesN_Zu.cnt.m8</t>
        </r>
      </text>
    </comment>
    <comment ref="L30" authorId="1" shapeId="0">
      <text>
        <r>
          <rPr>
            <sz val="9"/>
            <color indexed="81"/>
            <rFont val="Segoe UI"/>
            <family val="2"/>
          </rPr>
          <t>GesN_Zu.sum1.m8</t>
        </r>
      </text>
    </comment>
    <comment ref="M30" authorId="1" shapeId="0">
      <text>
        <r>
          <rPr>
            <sz val="9"/>
            <color indexed="81"/>
            <rFont val="Segoe UI"/>
            <family val="2"/>
          </rPr>
          <t>GesN_Zu.sum2.m8</t>
        </r>
      </text>
    </comment>
    <comment ref="N30" authorId="1" shapeId="0">
      <text>
        <r>
          <rPr>
            <sz val="9"/>
            <color indexed="81"/>
            <rFont val="Segoe UI"/>
            <family val="2"/>
          </rPr>
          <t>GesN_Ab.cnt.m8</t>
        </r>
      </text>
    </comment>
    <comment ref="O30" authorId="1" shapeId="0">
      <text>
        <r>
          <rPr>
            <sz val="9"/>
            <color indexed="81"/>
            <rFont val="Segoe UI"/>
            <family val="2"/>
          </rPr>
          <t>GesN_Ab.sum1.m8</t>
        </r>
      </text>
    </comment>
    <comment ref="P30" authorId="1" shapeId="0">
      <text>
        <r>
          <rPr>
            <sz val="9"/>
            <color indexed="81"/>
            <rFont val="Segoe UI"/>
            <family val="2"/>
          </rPr>
          <t>GesN_Ab.sum2.m8</t>
        </r>
      </text>
    </comment>
    <comment ref="R30" authorId="1" shapeId="0">
      <text>
        <r>
          <rPr>
            <sz val="9"/>
            <color indexed="81"/>
            <rFont val="Segoe UI"/>
            <family val="2"/>
          </rPr>
          <t>GesP_Zu.cnt.m8</t>
        </r>
      </text>
    </comment>
    <comment ref="S30" authorId="1" shapeId="0">
      <text>
        <r>
          <rPr>
            <sz val="9"/>
            <color indexed="81"/>
            <rFont val="Segoe UI"/>
            <family val="2"/>
          </rPr>
          <t>GesP_Zu.sum1.m8</t>
        </r>
      </text>
    </comment>
    <comment ref="T30" authorId="1" shapeId="0">
      <text>
        <r>
          <rPr>
            <sz val="9"/>
            <color indexed="81"/>
            <rFont val="Segoe UI"/>
            <family val="2"/>
          </rPr>
          <t>GesP_Zu.sum2.m8</t>
        </r>
      </text>
    </comment>
    <comment ref="D31" authorId="1" shapeId="0">
      <text>
        <r>
          <rPr>
            <sz val="9"/>
            <color indexed="81"/>
            <rFont val="Segoe UI"/>
            <family val="2"/>
          </rPr>
          <t>CSB_Zu.cnt.m9</t>
        </r>
      </text>
    </comment>
    <comment ref="E31" authorId="1" shapeId="0">
      <text>
        <r>
          <rPr>
            <sz val="9"/>
            <color indexed="81"/>
            <rFont val="Segoe UI"/>
            <family val="2"/>
          </rPr>
          <t>CSB_Zu.sum1.m9</t>
        </r>
      </text>
    </comment>
    <comment ref="F31" authorId="1" shapeId="0">
      <text>
        <r>
          <rPr>
            <sz val="9"/>
            <color indexed="81"/>
            <rFont val="Segoe UI"/>
            <family val="2"/>
          </rPr>
          <t>CSB_Zu.sum2.m9</t>
        </r>
      </text>
    </comment>
    <comment ref="K31" authorId="1" shapeId="0">
      <text>
        <r>
          <rPr>
            <sz val="9"/>
            <color indexed="81"/>
            <rFont val="Segoe UI"/>
            <family val="2"/>
          </rPr>
          <t>GesN_Zu.cnt.m9</t>
        </r>
      </text>
    </comment>
    <comment ref="L31" authorId="1" shapeId="0">
      <text>
        <r>
          <rPr>
            <sz val="9"/>
            <color indexed="81"/>
            <rFont val="Segoe UI"/>
            <family val="2"/>
          </rPr>
          <t>GesN_Zu.sum1.m9</t>
        </r>
      </text>
    </comment>
    <comment ref="M31" authorId="1" shapeId="0">
      <text>
        <r>
          <rPr>
            <sz val="9"/>
            <color indexed="81"/>
            <rFont val="Segoe UI"/>
            <family val="2"/>
          </rPr>
          <t>GesN_Zu.sum2.m9</t>
        </r>
      </text>
    </comment>
    <comment ref="N31" authorId="1" shapeId="0">
      <text>
        <r>
          <rPr>
            <sz val="9"/>
            <color indexed="81"/>
            <rFont val="Segoe UI"/>
            <family val="2"/>
          </rPr>
          <t>GesN_Ab.cnt.m9</t>
        </r>
      </text>
    </comment>
    <comment ref="O31" authorId="1" shapeId="0">
      <text>
        <r>
          <rPr>
            <sz val="9"/>
            <color indexed="81"/>
            <rFont val="Segoe UI"/>
            <family val="2"/>
          </rPr>
          <t>GesN_Ab.sum1.m9</t>
        </r>
      </text>
    </comment>
    <comment ref="P31" authorId="1" shapeId="0">
      <text>
        <r>
          <rPr>
            <sz val="9"/>
            <color indexed="81"/>
            <rFont val="Segoe UI"/>
            <family val="2"/>
          </rPr>
          <t>GesN_Ab.sum2.m9</t>
        </r>
      </text>
    </comment>
    <comment ref="R31" authorId="1" shapeId="0">
      <text>
        <r>
          <rPr>
            <sz val="9"/>
            <color indexed="81"/>
            <rFont val="Segoe UI"/>
            <family val="2"/>
          </rPr>
          <t>GesP_Zu.cnt.m9</t>
        </r>
      </text>
    </comment>
    <comment ref="S31" authorId="1" shapeId="0">
      <text>
        <r>
          <rPr>
            <sz val="9"/>
            <color indexed="81"/>
            <rFont val="Segoe UI"/>
            <family val="2"/>
          </rPr>
          <t>GesP_Zu.sum1.m9</t>
        </r>
      </text>
    </comment>
    <comment ref="T31" authorId="1" shapeId="0">
      <text>
        <r>
          <rPr>
            <sz val="9"/>
            <color indexed="81"/>
            <rFont val="Segoe UI"/>
            <family val="2"/>
          </rPr>
          <t>GesP_Zu.sum2.m9</t>
        </r>
      </text>
    </comment>
    <comment ref="D32" authorId="1" shapeId="0">
      <text>
        <r>
          <rPr>
            <sz val="9"/>
            <color indexed="81"/>
            <rFont val="Segoe UI"/>
            <family val="2"/>
          </rPr>
          <t>CSB_Zu.cnt.m10</t>
        </r>
      </text>
    </comment>
    <comment ref="E32" authorId="1" shapeId="0">
      <text>
        <r>
          <rPr>
            <sz val="9"/>
            <color indexed="81"/>
            <rFont val="Segoe UI"/>
            <family val="2"/>
          </rPr>
          <t>CSB_Zu.sum1.m10</t>
        </r>
      </text>
    </comment>
    <comment ref="F32" authorId="1" shapeId="0">
      <text>
        <r>
          <rPr>
            <sz val="9"/>
            <color indexed="81"/>
            <rFont val="Segoe UI"/>
            <family val="2"/>
          </rPr>
          <t>CSB_Zu.sum2.m10</t>
        </r>
      </text>
    </comment>
    <comment ref="K32" authorId="1" shapeId="0">
      <text>
        <r>
          <rPr>
            <sz val="9"/>
            <color indexed="81"/>
            <rFont val="Segoe UI"/>
            <family val="2"/>
          </rPr>
          <t>GesN_Zu.cnt.m10</t>
        </r>
      </text>
    </comment>
    <comment ref="L32" authorId="1" shapeId="0">
      <text>
        <r>
          <rPr>
            <sz val="9"/>
            <color indexed="81"/>
            <rFont val="Segoe UI"/>
            <family val="2"/>
          </rPr>
          <t>GesN_Zu.sum1.m10</t>
        </r>
      </text>
    </comment>
    <comment ref="M32" authorId="1" shapeId="0">
      <text>
        <r>
          <rPr>
            <sz val="9"/>
            <color indexed="81"/>
            <rFont val="Segoe UI"/>
            <family val="2"/>
          </rPr>
          <t>GesN_Zu.sum2.m10</t>
        </r>
      </text>
    </comment>
    <comment ref="N32" authorId="1" shapeId="0">
      <text>
        <r>
          <rPr>
            <sz val="9"/>
            <color indexed="81"/>
            <rFont val="Segoe UI"/>
            <family val="2"/>
          </rPr>
          <t>GesN_Ab.cnt.m10</t>
        </r>
      </text>
    </comment>
    <comment ref="O32" authorId="1" shapeId="0">
      <text>
        <r>
          <rPr>
            <sz val="9"/>
            <color indexed="81"/>
            <rFont val="Segoe UI"/>
            <family val="2"/>
          </rPr>
          <t>GesN_Ab.sum1.m10</t>
        </r>
      </text>
    </comment>
    <comment ref="P32" authorId="1" shapeId="0">
      <text>
        <r>
          <rPr>
            <sz val="9"/>
            <color indexed="81"/>
            <rFont val="Segoe UI"/>
            <family val="2"/>
          </rPr>
          <t>GesN_Ab.sum2.m10</t>
        </r>
      </text>
    </comment>
    <comment ref="R32" authorId="1" shapeId="0">
      <text>
        <r>
          <rPr>
            <sz val="9"/>
            <color indexed="81"/>
            <rFont val="Segoe UI"/>
            <family val="2"/>
          </rPr>
          <t>GesP_Zu.cnt.m10</t>
        </r>
      </text>
    </comment>
    <comment ref="S32" authorId="1" shapeId="0">
      <text>
        <r>
          <rPr>
            <sz val="9"/>
            <color indexed="81"/>
            <rFont val="Segoe UI"/>
            <family val="2"/>
          </rPr>
          <t>GesP_Zu.sum1.m10</t>
        </r>
      </text>
    </comment>
    <comment ref="T32" authorId="1" shapeId="0">
      <text>
        <r>
          <rPr>
            <sz val="9"/>
            <color indexed="81"/>
            <rFont val="Segoe UI"/>
            <family val="2"/>
          </rPr>
          <t>GesP_Zu.sum2.m10</t>
        </r>
      </text>
    </comment>
    <comment ref="D33" authorId="1" shapeId="0">
      <text>
        <r>
          <rPr>
            <sz val="9"/>
            <color indexed="81"/>
            <rFont val="Segoe UI"/>
            <family val="2"/>
          </rPr>
          <t>CSB_Zu.cnt.m11</t>
        </r>
      </text>
    </comment>
    <comment ref="E33" authorId="1" shapeId="0">
      <text>
        <r>
          <rPr>
            <sz val="9"/>
            <color indexed="81"/>
            <rFont val="Segoe UI"/>
            <family val="2"/>
          </rPr>
          <t>CSB_Zu.sum1.m11</t>
        </r>
      </text>
    </comment>
    <comment ref="F33" authorId="1" shapeId="0">
      <text>
        <r>
          <rPr>
            <sz val="9"/>
            <color indexed="81"/>
            <rFont val="Segoe UI"/>
            <family val="2"/>
          </rPr>
          <t>CSB_Zu.sum2.m11</t>
        </r>
      </text>
    </comment>
    <comment ref="K33" authorId="1" shapeId="0">
      <text>
        <r>
          <rPr>
            <sz val="9"/>
            <color indexed="81"/>
            <rFont val="Segoe UI"/>
            <family val="2"/>
          </rPr>
          <t>GesN_Zu.cnt.m11</t>
        </r>
      </text>
    </comment>
    <comment ref="L33" authorId="1" shapeId="0">
      <text>
        <r>
          <rPr>
            <sz val="9"/>
            <color indexed="81"/>
            <rFont val="Segoe UI"/>
            <family val="2"/>
          </rPr>
          <t>GesN_Zu.sum1.m11</t>
        </r>
      </text>
    </comment>
    <comment ref="M33" authorId="1" shapeId="0">
      <text>
        <r>
          <rPr>
            <sz val="9"/>
            <color indexed="81"/>
            <rFont val="Segoe UI"/>
            <family val="2"/>
          </rPr>
          <t>GesN_Zu.sum2.m11</t>
        </r>
      </text>
    </comment>
    <comment ref="N33" authorId="1" shapeId="0">
      <text>
        <r>
          <rPr>
            <sz val="9"/>
            <color indexed="81"/>
            <rFont val="Segoe UI"/>
            <family val="2"/>
          </rPr>
          <t>GesN_Ab.cnt.m11</t>
        </r>
      </text>
    </comment>
    <comment ref="O33" authorId="1" shapeId="0">
      <text>
        <r>
          <rPr>
            <sz val="9"/>
            <color indexed="81"/>
            <rFont val="Segoe UI"/>
            <family val="2"/>
          </rPr>
          <t>GesN_Ab.sum1.m11</t>
        </r>
      </text>
    </comment>
    <comment ref="P33" authorId="1" shapeId="0">
      <text>
        <r>
          <rPr>
            <sz val="9"/>
            <color indexed="81"/>
            <rFont val="Segoe UI"/>
            <family val="2"/>
          </rPr>
          <t>GesN_Ab.sum2.m11</t>
        </r>
      </text>
    </comment>
    <comment ref="R33" authorId="1" shapeId="0">
      <text>
        <r>
          <rPr>
            <sz val="9"/>
            <color indexed="81"/>
            <rFont val="Segoe UI"/>
            <family val="2"/>
          </rPr>
          <t>GesP_Zu.cnt.m11</t>
        </r>
      </text>
    </comment>
    <comment ref="S33" authorId="1" shapeId="0">
      <text>
        <r>
          <rPr>
            <sz val="9"/>
            <color indexed="81"/>
            <rFont val="Segoe UI"/>
            <family val="2"/>
          </rPr>
          <t>GesP_Zu.sum1.m11</t>
        </r>
      </text>
    </comment>
    <comment ref="T33" authorId="1" shapeId="0">
      <text>
        <r>
          <rPr>
            <sz val="9"/>
            <color indexed="81"/>
            <rFont val="Segoe UI"/>
            <family val="2"/>
          </rPr>
          <t>GesP_Zu.sum2.m11</t>
        </r>
      </text>
    </comment>
    <comment ref="D34" authorId="1" shapeId="0">
      <text>
        <r>
          <rPr>
            <sz val="9"/>
            <color indexed="81"/>
            <rFont val="Segoe UI"/>
            <family val="2"/>
          </rPr>
          <t>CSB_Zu.cnt.m12</t>
        </r>
      </text>
    </comment>
    <comment ref="E34" authorId="1" shapeId="0">
      <text>
        <r>
          <rPr>
            <sz val="9"/>
            <color indexed="81"/>
            <rFont val="Segoe UI"/>
            <family val="2"/>
          </rPr>
          <t>CSB_Zu.sum1.m12</t>
        </r>
      </text>
    </comment>
    <comment ref="F34" authorId="1" shapeId="0">
      <text>
        <r>
          <rPr>
            <sz val="9"/>
            <color indexed="81"/>
            <rFont val="Segoe UI"/>
            <family val="2"/>
          </rPr>
          <t>CSB_Zu.sum2.m12</t>
        </r>
      </text>
    </comment>
    <comment ref="K34" authorId="1" shapeId="0">
      <text>
        <r>
          <rPr>
            <sz val="9"/>
            <color indexed="81"/>
            <rFont val="Segoe UI"/>
            <family val="2"/>
          </rPr>
          <t>GesN_Zu.cnt.m12</t>
        </r>
      </text>
    </comment>
    <comment ref="L34" authorId="1" shapeId="0">
      <text>
        <r>
          <rPr>
            <sz val="9"/>
            <color indexed="81"/>
            <rFont val="Segoe UI"/>
            <family val="2"/>
          </rPr>
          <t>GesN_Zu.sum1.m12</t>
        </r>
      </text>
    </comment>
    <comment ref="M34" authorId="1" shapeId="0">
      <text>
        <r>
          <rPr>
            <sz val="9"/>
            <color indexed="81"/>
            <rFont val="Segoe UI"/>
            <family val="2"/>
          </rPr>
          <t>GesN_Zu.sum2.m12</t>
        </r>
      </text>
    </comment>
    <comment ref="N34" authorId="1" shapeId="0">
      <text>
        <r>
          <rPr>
            <sz val="9"/>
            <color indexed="81"/>
            <rFont val="Segoe UI"/>
            <family val="2"/>
          </rPr>
          <t>GesN_Ab.cnt.m12</t>
        </r>
      </text>
    </comment>
    <comment ref="O34" authorId="1" shapeId="0">
      <text>
        <r>
          <rPr>
            <sz val="9"/>
            <color indexed="81"/>
            <rFont val="Segoe UI"/>
            <family val="2"/>
          </rPr>
          <t>GesN_Ab.sum1.m12</t>
        </r>
      </text>
    </comment>
    <comment ref="P34" authorId="1" shapeId="0">
      <text>
        <r>
          <rPr>
            <sz val="9"/>
            <color indexed="81"/>
            <rFont val="Segoe UI"/>
            <family val="2"/>
          </rPr>
          <t>GesN_Ab.sum2.m12</t>
        </r>
      </text>
    </comment>
    <comment ref="R34" authorId="1" shapeId="0">
      <text>
        <r>
          <rPr>
            <sz val="9"/>
            <color indexed="81"/>
            <rFont val="Segoe UI"/>
            <family val="2"/>
          </rPr>
          <t>GesP_Zu.cnt.m12</t>
        </r>
      </text>
    </comment>
    <comment ref="S34" authorId="1" shapeId="0">
      <text>
        <r>
          <rPr>
            <sz val="9"/>
            <color indexed="81"/>
            <rFont val="Segoe UI"/>
            <family val="2"/>
          </rPr>
          <t>GesP_Zu.sum1.m12</t>
        </r>
      </text>
    </comment>
    <comment ref="T34" authorId="1" shapeId="0">
      <text>
        <r>
          <rPr>
            <sz val="9"/>
            <color indexed="81"/>
            <rFont val="Segoe UI"/>
            <family val="2"/>
          </rPr>
          <t>GesP_Zu.sum2.m12</t>
        </r>
      </text>
    </comment>
    <comment ref="B37" authorId="2" shapeId="0">
      <text>
        <r>
          <rPr>
            <sz val="9"/>
            <color indexed="81"/>
            <rFont val="Segoe UI"/>
            <family val="2"/>
          </rPr>
          <t>Jahresmittelwert der Ablaufkonzentration
Kann unter Zuhilfenahme der Summen von Spalte 2 und Spalte 3 bzw. Spalte 4 und Spalte 5 berechnet werden 
((Summe Spalte 2 / Summe Spalte 3)*1000) bzw. ((Summe Spalte 4 / Summe Spalte 5)*1000)</t>
        </r>
      </text>
    </comment>
  </commentList>
</comments>
</file>

<file path=xl/comments3.xml><?xml version="1.0" encoding="utf-8"?>
<comments xmlns="http://schemas.openxmlformats.org/spreadsheetml/2006/main">
  <authors>
    <author>Gerald Wahl</author>
    <author xml:space="preserve"> </author>
    <author>Lisa Banek</author>
  </authors>
  <commentList>
    <comment ref="C11" authorId="0" shapeId="0">
      <text>
        <r>
          <rPr>
            <sz val="10"/>
            <color indexed="81"/>
            <rFont val="Segoe UI"/>
            <family val="2"/>
          </rPr>
          <t>Einwohnerwert bezogen auf 120 g / (E*d)
CSB-Tagesfracht (d) / 0,12 [kg CSB/E * d]
Übertragen aus Erhebungsbogen 2</t>
        </r>
      </text>
    </comment>
    <comment ref="C16" authorId="0" shapeId="0">
      <text>
        <r>
          <rPr>
            <b/>
            <sz val="10"/>
            <color indexed="81"/>
            <rFont val="Segoe UI"/>
            <family val="2"/>
          </rPr>
          <t xml:space="preserve">Eges - </t>
        </r>
        <r>
          <rPr>
            <sz val="10"/>
            <color indexed="81"/>
            <rFont val="Segoe UI"/>
            <family val="2"/>
          </rPr>
          <t xml:space="preserve">
Gesamter Stromverbrauch des Jahres in [kWh/a]. Es genügt, den Gesamtstromverbrauch [kWh/a] aus dem Betriebstagebuch in das Feld c zu übertragen. Der Gesamtstromverbrauch ist die vom Energieversorger bezogene elektrische Energie zzgl. Eigenstromerzeugung</t>
        </r>
      </text>
    </comment>
    <comment ref="C21" authorId="0" shapeId="0">
      <text>
        <r>
          <rPr>
            <b/>
            <sz val="10"/>
            <color indexed="81"/>
            <rFont val="Segoe UI"/>
            <family val="2"/>
          </rPr>
          <t xml:space="preserve">eges - </t>
        </r>
        <r>
          <rPr>
            <sz val="10"/>
            <color indexed="81"/>
            <rFont val="Segoe UI"/>
            <family val="2"/>
          </rPr>
          <t xml:space="preserve">
Gesamtstromverbrauch  (c) / Zahl der angeschlossenen E €
Übertragen aus Erhebungsbogen 2</t>
        </r>
      </text>
    </comment>
    <comment ref="G24" authorId="0" shapeId="0">
      <text>
        <r>
          <rPr>
            <sz val="10"/>
            <color indexed="81"/>
            <rFont val="Segoe UI"/>
            <family val="2"/>
          </rPr>
          <t xml:space="preserve">Anhand der </t>
        </r>
        <r>
          <rPr>
            <b/>
            <sz val="10"/>
            <color indexed="81"/>
            <rFont val="Segoe UI"/>
            <family val="2"/>
          </rPr>
          <t xml:space="preserve">Grafiken </t>
        </r>
        <r>
          <rPr>
            <sz val="10"/>
            <color indexed="81"/>
            <rFont val="Segoe UI"/>
            <family val="2"/>
          </rPr>
          <t xml:space="preserve">zum Stromverbrauch (Quelle: DWA-A 216) können Sie eine erste manuelle Standortbestimmung zum spezifischen Stromverbrauch Ihrer Anlage vornehmen und daraus gegeben falls Optimie-rungspotenziale ableiten.
</t>
        </r>
        <r>
          <rPr>
            <b/>
            <sz val="10"/>
            <color indexed="81"/>
            <rFont val="Segoe UI"/>
            <family val="2"/>
          </rPr>
          <t>Beispiel:</t>
        </r>
        <r>
          <rPr>
            <sz val="10"/>
            <color indexed="81"/>
            <rFont val="Segoe UI"/>
            <family val="2"/>
          </rPr>
          <t xml:space="preserve">
Kläranlage Musterstadt mit 30.000 E (GK 4), aerober Schlammstabilisierung und eges= 53 kWh/(E*d). Der Parameter ist bei ~75% der Anlagen der GK 4 geringer. Eine genauere Betrachtung der Stromverbräuche in den verschiedenen Anlagenteilen ist empfehlenswert. Eventuell besteht hier Optimierungspotenzial nach dem A 216. </t>
        </r>
      </text>
    </comment>
    <comment ref="C25" authorId="0" shapeId="0">
      <text>
        <r>
          <rPr>
            <b/>
            <sz val="10"/>
            <color indexed="81"/>
            <rFont val="Segoe UI"/>
            <family val="2"/>
          </rPr>
          <t>EBel -</t>
        </r>
        <r>
          <rPr>
            <sz val="10"/>
            <color indexed="81"/>
            <rFont val="Segoe UI"/>
            <family val="2"/>
          </rPr>
          <t xml:space="preserve">
Stromverbrauch der Belüftung im Belebungsbecken in kWh/a</t>
        </r>
      </text>
    </comment>
    <comment ref="C28" authorId="1" shapeId="0">
      <text>
        <r>
          <rPr>
            <sz val="9"/>
            <color indexed="81"/>
            <rFont val="Segoe UI"/>
            <family val="2"/>
          </rPr>
          <t>E_L</t>
        </r>
      </text>
    </comment>
    <comment ref="H29" authorId="2" shapeId="0">
      <text>
        <r>
          <rPr>
            <b/>
            <sz val="12"/>
            <color indexed="81"/>
            <rFont val="Segoe UI"/>
            <family val="2"/>
          </rPr>
          <t>Lisa Banek:</t>
        </r>
        <r>
          <rPr>
            <sz val="12"/>
            <color indexed="81"/>
            <rFont val="Segoe UI"/>
            <family val="2"/>
          </rPr>
          <t xml:space="preserve">
Der aus Windkraft erzeugte elektrische Strom in kWh/a.</t>
        </r>
      </text>
    </comment>
    <comment ref="K29" authorId="2" shapeId="0">
      <text>
        <r>
          <rPr>
            <b/>
            <sz val="12"/>
            <color indexed="81"/>
            <rFont val="Segoe UI"/>
            <family val="2"/>
          </rPr>
          <t>Lisa Banek:</t>
        </r>
        <r>
          <rPr>
            <sz val="12"/>
            <color indexed="81"/>
            <rFont val="Segoe UI"/>
            <family val="2"/>
          </rPr>
          <t xml:space="preserve">
Der aus Photovoltaik erzeugte elektrische Strom in kWh/a.</t>
        </r>
      </text>
    </comment>
    <comment ref="N29" authorId="2" shapeId="0">
      <text>
        <r>
          <rPr>
            <b/>
            <sz val="12"/>
            <color indexed="81"/>
            <rFont val="Segoe UI"/>
            <family val="2"/>
          </rPr>
          <t>Lisa Banek:</t>
        </r>
        <r>
          <rPr>
            <sz val="12"/>
            <color indexed="81"/>
            <rFont val="Segoe UI"/>
            <family val="2"/>
          </rPr>
          <t xml:space="preserve">
Der aus sonstigen nicht abwasserbürtigen Quellen erzeugte elektrische Strom in kWh/a.</t>
        </r>
      </text>
    </comment>
    <comment ref="C31" authorId="0" shapeId="0">
      <text>
        <r>
          <rPr>
            <b/>
            <sz val="10"/>
            <color indexed="81"/>
            <rFont val="Segoe UI"/>
            <family val="2"/>
          </rPr>
          <t>eBel</t>
        </r>
        <r>
          <rPr>
            <sz val="10"/>
            <color indexed="81"/>
            <rFont val="Segoe UI"/>
            <family val="2"/>
          </rPr>
          <t xml:space="preserve"> - 
Spezifischer Gesamtstromverbrauch der Belüftung im Belebungsbecken in kWh/(E*a)</t>
        </r>
      </text>
    </comment>
    <comment ref="H31" authorId="1" shapeId="0">
      <text>
        <r>
          <rPr>
            <sz val="9"/>
            <color indexed="81"/>
            <rFont val="Segoe UI"/>
            <family val="2"/>
          </rPr>
          <t>E_Wind</t>
        </r>
      </text>
    </comment>
    <comment ref="K31" authorId="1" shapeId="0">
      <text>
        <r>
          <rPr>
            <sz val="9"/>
            <color indexed="81"/>
            <rFont val="Segoe UI"/>
            <family val="2"/>
          </rPr>
          <t>E_PV</t>
        </r>
      </text>
    </comment>
    <comment ref="N31" authorId="1" shapeId="0">
      <text>
        <r>
          <rPr>
            <sz val="9"/>
            <color indexed="81"/>
            <rFont val="Segoe UI"/>
            <family val="2"/>
          </rPr>
          <t>E_Sonst</t>
        </r>
      </text>
    </comment>
    <comment ref="H32" authorId="2" shapeId="0">
      <text>
        <r>
          <rPr>
            <b/>
            <sz val="12"/>
            <color indexed="81"/>
            <rFont val="Segoe UI"/>
            <family val="2"/>
          </rPr>
          <t>Lisa Banek:</t>
        </r>
        <r>
          <rPr>
            <sz val="12"/>
            <color indexed="81"/>
            <rFont val="Segoe UI"/>
            <family val="2"/>
          </rPr>
          <t xml:space="preserve">
Der aus Wasserkraft erzeugte elektrische Strom in kWh/a.</t>
        </r>
      </text>
    </comment>
    <comment ref="K32" authorId="2" shapeId="0">
      <text>
        <r>
          <rPr>
            <b/>
            <sz val="12"/>
            <color indexed="81"/>
            <rFont val="Segoe UI"/>
            <family val="2"/>
          </rPr>
          <t>Lisa Banek:</t>
        </r>
        <r>
          <rPr>
            <sz val="12"/>
            <color indexed="81"/>
            <rFont val="Segoe UI"/>
            <family val="2"/>
          </rPr>
          <t xml:space="preserve">
Der aus Primärenergie erzeugte elektrische Strom in kWh/a (fossile Brennsoffe).</t>
        </r>
      </text>
    </comment>
    <comment ref="H34" authorId="1" shapeId="0">
      <text>
        <r>
          <rPr>
            <sz val="9"/>
            <color indexed="81"/>
            <rFont val="Segoe UI"/>
            <family val="2"/>
          </rPr>
          <t>E_Wasser</t>
        </r>
      </text>
    </comment>
    <comment ref="K34" authorId="1" shapeId="0">
      <text>
        <r>
          <rPr>
            <sz val="9"/>
            <color indexed="81"/>
            <rFont val="Segoe UI"/>
            <family val="2"/>
          </rPr>
          <t>E_prim</t>
        </r>
      </text>
    </comment>
    <comment ref="H38" authorId="2" shapeId="0">
      <text>
        <r>
          <rPr>
            <b/>
            <sz val="12"/>
            <color indexed="81"/>
            <rFont val="Segoe UI"/>
            <family val="2"/>
          </rPr>
          <t>Lisa Banek:</t>
        </r>
        <r>
          <rPr>
            <sz val="12"/>
            <color indexed="81"/>
            <rFont val="Segoe UI"/>
            <family val="2"/>
          </rPr>
          <t xml:space="preserve">
</t>
        </r>
        <r>
          <rPr>
            <b/>
            <sz val="12"/>
            <color indexed="81"/>
            <rFont val="Segoe UI"/>
            <family val="2"/>
          </rPr>
          <t>E</t>
        </r>
        <r>
          <rPr>
            <b/>
            <sz val="9"/>
            <color indexed="81"/>
            <rFont val="Segoe UI"/>
            <family val="2"/>
          </rPr>
          <t xml:space="preserve">PW -
</t>
        </r>
        <r>
          <rPr>
            <sz val="12"/>
            <color indexed="81"/>
            <rFont val="Segoe UI"/>
            <family val="2"/>
          </rPr>
          <t>Stromverbrauch des Pumpwerks in kWh/a
Hiermit ist der Stromverbrauch des Abwasserpumpwerks im Zulauf zu verstehen. (Hinweis: keine Schlammpumpen).</t>
        </r>
      </text>
    </comment>
    <comment ref="L38" authorId="2" shapeId="0">
      <text>
        <r>
          <rPr>
            <b/>
            <sz val="12"/>
            <color indexed="81"/>
            <rFont val="Segoe UI"/>
            <family val="2"/>
          </rPr>
          <t>Lisa Banek:</t>
        </r>
        <r>
          <rPr>
            <sz val="12"/>
            <color indexed="81"/>
            <rFont val="Segoe UI"/>
            <family val="2"/>
          </rPr>
          <t xml:space="preserve">
</t>
        </r>
        <r>
          <rPr>
            <b/>
            <sz val="12"/>
            <color indexed="81"/>
            <rFont val="Segoe UI"/>
            <family val="2"/>
          </rPr>
          <t>h</t>
        </r>
        <r>
          <rPr>
            <b/>
            <sz val="11"/>
            <color indexed="81"/>
            <rFont val="Segoe UI"/>
            <family val="2"/>
          </rPr>
          <t>man</t>
        </r>
        <r>
          <rPr>
            <b/>
            <sz val="12"/>
            <color indexed="81"/>
            <rFont val="Segoe UI"/>
            <family val="2"/>
          </rPr>
          <t xml:space="preserve"> -
</t>
        </r>
        <r>
          <rPr>
            <sz val="12"/>
            <color indexed="81"/>
            <rFont val="Segoe UI"/>
            <family val="2"/>
          </rPr>
          <t xml:space="preserve">manometrische Förderhöhe in m
Die manometische Förderhöhe setzt sich aus der geodätischen Höhe sowie dem Druckhöhenverlust  (durch Wandreibung in allen Rohrleitungen und durch Widerstände bspw. in Armaturen und Formstücken) zusammen. Hman = Hv + Hgeo  
</t>
        </r>
      </text>
    </comment>
    <comment ref="O38" authorId="2" shapeId="0">
      <text>
        <r>
          <rPr>
            <b/>
            <sz val="12"/>
            <color indexed="81"/>
            <rFont val="Segoe UI"/>
            <family val="2"/>
          </rPr>
          <t>Lisa Banek:</t>
        </r>
        <r>
          <rPr>
            <sz val="12"/>
            <color indexed="81"/>
            <rFont val="Segoe UI"/>
            <family val="2"/>
          </rPr>
          <t xml:space="preserve">
</t>
        </r>
        <r>
          <rPr>
            <b/>
            <sz val="12"/>
            <color indexed="81"/>
            <rFont val="Segoe UI"/>
            <family val="2"/>
          </rPr>
          <t>Q</t>
        </r>
        <r>
          <rPr>
            <b/>
            <sz val="9"/>
            <color indexed="81"/>
            <rFont val="Segoe UI"/>
            <family val="2"/>
          </rPr>
          <t>PW -</t>
        </r>
        <r>
          <rPr>
            <sz val="12"/>
            <color indexed="81"/>
            <rFont val="Segoe UI"/>
            <family val="2"/>
          </rPr>
          <t xml:space="preserve">
Der Volumenstrom (= Fördermenge) in m³ pro Jahr (Fördermenge) des Pumpwerks</t>
        </r>
      </text>
    </comment>
    <comment ref="R38" authorId="2" shapeId="0">
      <text>
        <r>
          <rPr>
            <b/>
            <sz val="12"/>
            <color indexed="81"/>
            <rFont val="Segoe UI"/>
            <family val="2"/>
          </rPr>
          <t>Lisa Banek:</t>
        </r>
        <r>
          <rPr>
            <sz val="12"/>
            <color indexed="81"/>
            <rFont val="Segoe UI"/>
            <family val="2"/>
          </rPr>
          <t xml:space="preserve">
</t>
        </r>
        <r>
          <rPr>
            <b/>
            <sz val="12"/>
            <color indexed="81"/>
            <rFont val="Segoe UI"/>
            <family val="2"/>
          </rPr>
          <t xml:space="preserve">ePW -
</t>
        </r>
        <r>
          <rPr>
            <sz val="12"/>
            <color indexed="81"/>
            <rFont val="Segoe UI"/>
            <family val="2"/>
          </rPr>
          <t>Spezifischer Stromverbrauch Pumpwerk = (Stromverbrauch des Pumpwerks*1000) / (Fördermenge*manometrische Förderhöhe)</t>
        </r>
      </text>
    </comment>
    <comment ref="H40" authorId="1" shapeId="0">
      <text>
        <r>
          <rPr>
            <sz val="9"/>
            <color indexed="81"/>
            <rFont val="Segoe UI"/>
            <family val="2"/>
          </rPr>
          <t>E_PW</t>
        </r>
      </text>
    </comment>
    <comment ref="L40" authorId="1" shapeId="0">
      <text>
        <r>
          <rPr>
            <sz val="9"/>
            <color indexed="81"/>
            <rFont val="Segoe UI"/>
            <family val="2"/>
          </rPr>
          <t>h_PW</t>
        </r>
      </text>
    </comment>
    <comment ref="O40" authorId="1" shapeId="0">
      <text>
        <r>
          <rPr>
            <sz val="9"/>
            <color indexed="81"/>
            <rFont val="Segoe UI"/>
            <family val="2"/>
          </rPr>
          <t>Q_PW</t>
        </r>
      </text>
    </comment>
  </commentList>
</comments>
</file>

<file path=xl/comments4.xml><?xml version="1.0" encoding="utf-8"?>
<comments xmlns="http://schemas.openxmlformats.org/spreadsheetml/2006/main">
  <authors>
    <author>Gerald Wahl</author>
    <author>Florian</author>
  </authors>
  <commentList>
    <comment ref="E9" authorId="0" shapeId="0">
      <text>
        <r>
          <rPr>
            <b/>
            <sz val="10"/>
            <color indexed="81"/>
            <rFont val="Segoe UI"/>
            <family val="2"/>
          </rPr>
          <t>QFG,a</t>
        </r>
        <r>
          <rPr>
            <sz val="10"/>
            <color indexed="81"/>
            <rFont val="Segoe UI"/>
            <family val="2"/>
          </rPr>
          <t xml:space="preserve">
Gesamtsumme des im Jahr angefallenen Faulgases in [m³/a]. Zu beachten: Falls die Faulgasproduktion mit Co-Vergärung erfolgt ist k2 mit „Ja“ auszufüllen.</t>
        </r>
      </text>
    </comment>
    <comment ref="H9" authorId="0" shapeId="0">
      <text>
        <r>
          <rPr>
            <b/>
            <sz val="10"/>
            <color indexed="81"/>
            <rFont val="Segoe UI"/>
            <family val="2"/>
          </rPr>
          <t>eFG</t>
        </r>
        <r>
          <rPr>
            <sz val="10"/>
            <color indexed="81"/>
            <rFont val="Segoe UI"/>
            <family val="2"/>
          </rPr>
          <t xml:space="preserve">
Spezifischer Faulgasanfall pro Einwohner, umge-rechnet auf die Tagesumme, in [l / (E*d)]</t>
        </r>
      </text>
    </comment>
    <comment ref="K9" authorId="0" shapeId="0">
      <text>
        <r>
          <rPr>
            <sz val="10"/>
            <color indexed="81"/>
            <rFont val="Segoe UI"/>
            <family val="2"/>
          </rPr>
          <t xml:space="preserve">Standartmäßig „nein“ angegeben. 
„Ja“ bei Zugabe Fremd-/ Co-Substraten zum Faul-behälter (z.B. Fettabscheiderinhalt, Fremdschlamm)
</t>
        </r>
      </text>
    </comment>
    <comment ref="O9" authorId="0" shapeId="0">
      <text>
        <r>
          <rPr>
            <b/>
            <sz val="10"/>
            <color indexed="81"/>
            <rFont val="Segoe UI"/>
            <family val="2"/>
          </rPr>
          <t>Bd,oTM,aM</t>
        </r>
        <r>
          <rPr>
            <sz val="10"/>
            <color indexed="81"/>
            <rFont val="Segoe UI"/>
            <family val="2"/>
          </rPr>
          <t xml:space="preserve">
Jahresmittelwert der dem Faulbehälter zugeführten organischen Trockenmasse in [kg/d]. Ermittlung aus: Trockensubstanzgehalt, dem Glühverlust und der dem Faulbehälter zugeführten Schlammmenge.</t>
        </r>
      </text>
    </comment>
    <comment ref="R9" authorId="0" shapeId="0">
      <text>
        <r>
          <rPr>
            <b/>
            <sz val="10"/>
            <color indexed="81"/>
            <rFont val="Segoe UI"/>
            <family val="2"/>
          </rPr>
          <t>YFG</t>
        </r>
        <r>
          <rPr>
            <sz val="10"/>
            <color indexed="81"/>
            <rFont val="Segoe UI"/>
            <family val="2"/>
          </rPr>
          <t xml:space="preserve">
Spezifische Faulgasproduktion bezogen auf die zugeführte organische Trockenmasse in [l / kg]. Ermittlung aus: Jahresmittelwert des Faulgasanfalls (k) durch Jahresmittelwert der zugeführten org. TM (l).</t>
        </r>
      </text>
    </comment>
    <comment ref="U9" authorId="0" shapeId="0">
      <text>
        <r>
          <rPr>
            <b/>
            <sz val="10"/>
            <color indexed="81"/>
            <rFont val="Segoe UI"/>
            <family val="2"/>
          </rPr>
          <t>gCH4</t>
        </r>
        <r>
          <rPr>
            <sz val="10"/>
            <color indexed="81"/>
            <rFont val="Segoe UI"/>
            <family val="2"/>
          </rPr>
          <t xml:space="preserve">
Im Faulgas enthaltener Volumenanteil Methan. 
Falls Messwerte vorhanden: Mittelwert angeben. 
Falls keine Messwerte vorhanden: Faktor 0,64 eintragen (=Volumenanteil Methan 64%) [-]</t>
        </r>
      </text>
    </comment>
    <comment ref="Z9" authorId="0" shapeId="0">
      <text>
        <r>
          <rPr>
            <b/>
            <sz val="10"/>
            <color indexed="81"/>
            <rFont val="Segoe UI"/>
            <family val="2"/>
          </rPr>
          <t>Eth,ext</t>
        </r>
        <r>
          <rPr>
            <sz val="10"/>
            <color indexed="81"/>
            <rFont val="Segoe UI"/>
            <family val="2"/>
          </rPr>
          <t xml:space="preserve">
Einsatz fossiler Brennstoffe zur Wärmebedarfsdeckung auf Anlagen mit Schlammfaulung. Ermittlung aus: Verbrauchsmengen (Lieferschein, Füllstand im Heizöltank, Rechnung) und Energiegehaltsangabe.</t>
        </r>
      </text>
    </comment>
    <comment ref="E11" authorId="1" shapeId="0">
      <text>
        <r>
          <rPr>
            <sz val="9"/>
            <color indexed="81"/>
            <rFont val="Segoe UI"/>
            <family val="2"/>
          </rPr>
          <t>Q_FG</t>
        </r>
      </text>
    </comment>
    <comment ref="K11" authorId="1" shapeId="0">
      <text>
        <r>
          <rPr>
            <sz val="9"/>
            <color indexed="81"/>
            <rFont val="Segoe UI"/>
            <family val="2"/>
          </rPr>
          <t>hasCO</t>
        </r>
      </text>
    </comment>
    <comment ref="O11" authorId="1" shapeId="0">
      <text>
        <r>
          <rPr>
            <sz val="9"/>
            <color indexed="81"/>
            <rFont val="Segoe UI"/>
            <family val="2"/>
          </rPr>
          <t>oTS_F_d_RohS</t>
        </r>
      </text>
    </comment>
    <comment ref="U11" authorId="1" shapeId="0">
      <text>
        <r>
          <rPr>
            <sz val="9"/>
            <color indexed="81"/>
            <rFont val="Segoe UI"/>
            <family val="2"/>
          </rPr>
          <t>CH4_FG</t>
        </r>
      </text>
    </comment>
    <comment ref="Z11" authorId="1" shapeId="0">
      <text>
        <r>
          <rPr>
            <sz val="9"/>
            <color indexed="81"/>
            <rFont val="Segoe UI"/>
            <family val="2"/>
          </rPr>
          <t>E_Heiz_Foss</t>
        </r>
      </text>
    </comment>
    <comment ref="Z15" authorId="0" shapeId="0">
      <text>
        <r>
          <rPr>
            <b/>
            <sz val="10"/>
            <color indexed="81"/>
            <rFont val="Segoe UI"/>
            <family val="2"/>
          </rPr>
          <t>eth,ext</t>
        </r>
        <r>
          <rPr>
            <sz val="10"/>
            <color indexed="81"/>
            <rFont val="Segoe UI"/>
            <family val="2"/>
          </rPr>
          <t xml:space="preserve">
Spezifische extern zugeführte Energie zur Wärme-versorgung der Schlammfaulung in [kWh/(E*a)]</t>
        </r>
      </text>
    </comment>
    <comment ref="Z20" authorId="0" shapeId="0">
      <text>
        <r>
          <rPr>
            <b/>
            <sz val="10"/>
            <color indexed="81"/>
            <rFont val="Segoe UI"/>
            <family val="2"/>
          </rPr>
          <t>über A 21 6 hinaus</t>
        </r>
        <r>
          <rPr>
            <sz val="10"/>
            <color indexed="81"/>
            <rFont val="Segoe UI"/>
            <family val="2"/>
          </rPr>
          <t xml:space="preserve">
Faulgasmenge in [m³ / a] die nicht der Energieerzeugung zugeführt wurde, z.B. durch Abfackeln. 
Eingabe des Wertes optional
</t>
        </r>
      </text>
    </comment>
    <comment ref="Z22" authorId="1" shapeId="0">
      <text>
        <r>
          <rPr>
            <sz val="9"/>
            <color indexed="81"/>
            <rFont val="Segoe UI"/>
            <family val="2"/>
          </rPr>
          <t>Q_FG_Fackel</t>
        </r>
      </text>
    </comment>
    <comment ref="E25" authorId="0" shapeId="0">
      <text>
        <r>
          <rPr>
            <b/>
            <sz val="9"/>
            <color indexed="81"/>
            <rFont val="Segoe UI"/>
            <family val="2"/>
          </rPr>
          <t xml:space="preserve">über 216 hinaus
</t>
        </r>
        <r>
          <rPr>
            <sz val="9"/>
            <color indexed="81"/>
            <rFont val="Segoe UI"/>
            <family val="2"/>
          </rPr>
          <t xml:space="preserve">Der Stromerzeugung zugeführtes Faulgas in [m³ / a] . Idealerweise ist m = k. .
</t>
        </r>
      </text>
    </comment>
    <comment ref="H25" authorId="0" shapeId="0">
      <text>
        <r>
          <rPr>
            <b/>
            <sz val="9"/>
            <color indexed="81"/>
            <rFont val="Segoe UI"/>
            <family val="2"/>
          </rPr>
          <t xml:space="preserve">über A216 hinaus
</t>
        </r>
        <r>
          <rPr>
            <sz val="9"/>
            <color indexed="81"/>
            <rFont val="Segoe UI"/>
            <family val="2"/>
          </rPr>
          <t>Wirkungsgrad der Stromerzeugung aus Faulgas in [%]. Ermittlung aus: erzeugter Eigenstrommenge (c2) durch theoretisches Energiepotential Methan (=9,97 kWh/m³) im verstromten Faulgas (l * m).</t>
        </r>
      </text>
    </comment>
    <comment ref="K25" authorId="0" shapeId="0">
      <text>
        <r>
          <rPr>
            <b/>
            <sz val="10"/>
            <color indexed="81"/>
            <rFont val="Segoe UI"/>
            <family val="2"/>
          </rPr>
          <t>NFG</t>
        </r>
        <r>
          <rPr>
            <sz val="10"/>
            <color indexed="81"/>
            <rFont val="Segoe UI"/>
            <family val="2"/>
          </rPr>
          <t xml:space="preserve">
Beschreibt, welcher Anteil der im Faulgas vorhandenen Energie in einer KWK-Anlage in Elektrizität umgesetzt wurde [%]. 
Ermittlung aus: Jahresproduktion Strom aus Faulgasumwandlung durch Jahressumme des Faulgasanfalles * Volumenanteil Methan.</t>
        </r>
      </text>
    </comment>
    <comment ref="O25" authorId="0" shapeId="0">
      <text>
        <r>
          <rPr>
            <b/>
            <sz val="11"/>
            <color indexed="8"/>
            <rFont val="Calibri"/>
            <family val="2"/>
          </rPr>
          <t xml:space="preserve">EKWK,el
</t>
        </r>
        <r>
          <rPr>
            <sz val="11"/>
            <color theme="1"/>
            <rFont val="Calibri"/>
            <family val="2"/>
            <scheme val="minor"/>
          </rPr>
          <t>Jahresproduktion Strom aus Faulgasumwandlung in [kWh/a]. Zu beachten: Nicht einzutragen sind Stromer-zeugung mit Solarstrom, Windkraft Kleinwasserkraft etc. sowie Eigenstromerzeugung aus fossilen Energieträgern.</t>
        </r>
      </text>
    </comment>
    <comment ref="R25" authorId="0" shapeId="0">
      <text>
        <r>
          <rPr>
            <b/>
            <sz val="11"/>
            <color indexed="8"/>
            <rFont val="Calibri"/>
            <family val="2"/>
          </rPr>
          <t>über A 216 hinaus</t>
        </r>
        <r>
          <rPr>
            <sz val="11"/>
            <color theme="1"/>
            <rFont val="Calibri"/>
            <family val="2"/>
            <scheme val="minor"/>
          </rPr>
          <t xml:space="preserve">
Spezifische Eigenstromerzeugung in [kWh / ( E*a)]</t>
        </r>
      </text>
    </comment>
    <comment ref="U25" authorId="0" shapeId="0">
      <text>
        <r>
          <rPr>
            <b/>
            <sz val="10"/>
            <color indexed="81"/>
            <rFont val="Segoe UI"/>
            <family val="2"/>
          </rPr>
          <t>EVel</t>
        </r>
        <r>
          <rPr>
            <sz val="10"/>
            <color indexed="81"/>
            <rFont val="Segoe UI"/>
            <family val="2"/>
          </rPr>
          <t xml:space="preserve">
Stellt dar, zu welchem Grad der Eigenbedarf an Strom aus der Faulgasverstromung abgedeckt wird. Die weit-gehende Deckung des Eigenbedarfs stellt das Ziel dar.</t>
        </r>
      </text>
    </comment>
    <comment ref="E27" authorId="1" shapeId="0">
      <text>
        <r>
          <rPr>
            <sz val="9"/>
            <color indexed="81"/>
            <rFont val="Segoe UI"/>
            <family val="2"/>
          </rPr>
          <t>E_FG</t>
        </r>
      </text>
    </comment>
  </commentList>
</comments>
</file>

<file path=xl/sharedStrings.xml><?xml version="1.0" encoding="utf-8"?>
<sst xmlns="http://schemas.openxmlformats.org/spreadsheetml/2006/main" count="296" uniqueCount="200">
  <si>
    <t>Nachbarschaft:</t>
  </si>
  <si>
    <t>Kläranlage:</t>
  </si>
  <si>
    <t>Monat</t>
  </si>
  <si>
    <t>CSB</t>
  </si>
  <si>
    <t>Januar</t>
  </si>
  <si>
    <t>Februar</t>
  </si>
  <si>
    <t>März</t>
  </si>
  <si>
    <t>April</t>
  </si>
  <si>
    <t>Mai</t>
  </si>
  <si>
    <t>Juni</t>
  </si>
  <si>
    <t>Juli</t>
  </si>
  <si>
    <t>August</t>
  </si>
  <si>
    <t>September</t>
  </si>
  <si>
    <t>Oktober</t>
  </si>
  <si>
    <t>November</t>
  </si>
  <si>
    <t>Dezember</t>
  </si>
  <si>
    <t>Summen</t>
  </si>
  <si>
    <t>Kennwert</t>
  </si>
  <si>
    <r>
      <t>P</t>
    </r>
    <r>
      <rPr>
        <b/>
        <vertAlign val="subscript"/>
        <sz val="14"/>
        <rFont val="Arial"/>
        <family val="2"/>
      </rPr>
      <t>ges</t>
    </r>
  </si>
  <si>
    <t>Erhebungsbogen 2</t>
  </si>
  <si>
    <t>Erläuterungen siehe Anlage 2</t>
  </si>
  <si>
    <t>a</t>
  </si>
  <si>
    <t>d</t>
  </si>
  <si>
    <t>e</t>
  </si>
  <si>
    <t>g</t>
  </si>
  <si>
    <t>1a</t>
  </si>
  <si>
    <t>1b</t>
  </si>
  <si>
    <r>
      <t>a</t>
    </r>
    <r>
      <rPr>
        <b/>
        <vertAlign val="subscript"/>
        <sz val="12"/>
        <rFont val="Arial"/>
        <family val="2"/>
      </rPr>
      <t>1</t>
    </r>
  </si>
  <si>
    <r>
      <t>a</t>
    </r>
    <r>
      <rPr>
        <b/>
        <vertAlign val="subscript"/>
        <sz val="12"/>
        <rFont val="Arial"/>
        <family val="2"/>
      </rPr>
      <t>2</t>
    </r>
  </si>
  <si>
    <r>
      <t>a</t>
    </r>
    <r>
      <rPr>
        <b/>
        <vertAlign val="subscript"/>
        <sz val="14"/>
        <rFont val="Arial"/>
        <family val="2"/>
      </rPr>
      <t>1</t>
    </r>
  </si>
  <si>
    <t>[m³/a]</t>
  </si>
  <si>
    <t>[kWh/a]</t>
  </si>
  <si>
    <t>[kg CSB/d] = (a1 x b2 / 1000)</t>
  </si>
  <si>
    <t>[%]</t>
  </si>
  <si>
    <t>jährlicher Fremdwasserabfluss</t>
  </si>
  <si>
    <t>[m³/a] = (b1 - f - g)</t>
  </si>
  <si>
    <t>[m³/a]=(f x a)/(100-a)</t>
  </si>
  <si>
    <r>
      <t>(a</t>
    </r>
    <r>
      <rPr>
        <vertAlign val="subscript"/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-a</t>
    </r>
    <r>
      <rPr>
        <vertAlign val="sub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)/a</t>
    </r>
    <r>
      <rPr>
        <vertAlign val="subscript"/>
        <sz val="10"/>
        <color indexed="8"/>
        <rFont val="Arial"/>
        <family val="2"/>
      </rPr>
      <t xml:space="preserve">1  </t>
    </r>
    <r>
      <rPr>
        <sz val="10"/>
        <color indexed="8"/>
        <rFont val="Arial"/>
        <family val="2"/>
      </rPr>
      <t>x 100%</t>
    </r>
  </si>
  <si>
    <t>c</t>
  </si>
  <si>
    <r>
      <t xml:space="preserve">jährlicher Regenwasserabfluss </t>
    </r>
    <r>
      <rPr>
        <sz val="10"/>
        <rFont val="Arial"/>
        <family val="2"/>
      </rPr>
      <t/>
    </r>
  </si>
  <si>
    <r>
      <t>c</t>
    </r>
    <r>
      <rPr>
        <vertAlign val="subscript"/>
        <sz val="16"/>
        <rFont val="Arial"/>
        <family val="2"/>
      </rPr>
      <t>2</t>
    </r>
  </si>
  <si>
    <r>
      <t>b</t>
    </r>
    <r>
      <rPr>
        <vertAlign val="subscript"/>
        <sz val="16"/>
        <rFont val="Arial"/>
        <family val="2"/>
      </rPr>
      <t>1</t>
    </r>
  </si>
  <si>
    <r>
      <t>b</t>
    </r>
    <r>
      <rPr>
        <vertAlign val="subscript"/>
        <sz val="16"/>
        <rFont val="Arial"/>
        <family val="2"/>
      </rPr>
      <t>2</t>
    </r>
  </si>
  <si>
    <t>Erhebungsbogen 1</t>
  </si>
  <si>
    <t>JAM</t>
  </si>
  <si>
    <t xml:space="preserve">  Anzahl n</t>
  </si>
  <si>
    <t>Summe</t>
  </si>
  <si>
    <t>amtliche 
Überwachung</t>
  </si>
  <si>
    <t>i.M.:</t>
  </si>
  <si>
    <t>3 höchste Werte</t>
  </si>
  <si>
    <t>JAM [m³/a]</t>
  </si>
  <si>
    <t>Gesamtstrom-
verbrauch</t>
  </si>
  <si>
    <t>[kg/d]</t>
  </si>
  <si>
    <t>i</t>
  </si>
  <si>
    <t>j</t>
  </si>
  <si>
    <t>k</t>
  </si>
  <si>
    <t>h</t>
  </si>
  <si>
    <t>Faulgas-Einsatz in Stromerzeugungs-anlagen (z.B. BHKW)</t>
  </si>
  <si>
    <t>ja/nein</t>
  </si>
  <si>
    <t>[kWh/E x a] = (c / e)</t>
  </si>
  <si>
    <t>[E]  = (d / 0,12)</t>
  </si>
  <si>
    <t>Grad der Faulgasumwandlung in Elektrizität</t>
  </si>
  <si>
    <t>spezifischer externer Wärmebezug</t>
  </si>
  <si>
    <t>Co-Vergärung 
(z.B. Substrat-Zugabe)</t>
  </si>
  <si>
    <t xml:space="preserve">Spezifische Faulgasprod. bez. auf org. Trockenmasse </t>
  </si>
  <si>
    <t>Basisgrößen Energie</t>
  </si>
  <si>
    <t>Wirkungsgrad der Stromerzeugung</t>
  </si>
  <si>
    <t>[m³ / a]</t>
  </si>
  <si>
    <t>*366 in Schaltjahren</t>
  </si>
  <si>
    <t>*aus Erh.-Bogen 1</t>
  </si>
  <si>
    <t>[kWh / (E x a)] = (c / e)</t>
  </si>
  <si>
    <r>
      <t>c</t>
    </r>
    <r>
      <rPr>
        <vertAlign val="subscript"/>
        <sz val="16"/>
        <rFont val="Arial"/>
        <family val="2"/>
      </rPr>
      <t>1</t>
    </r>
  </si>
  <si>
    <t>m</t>
  </si>
  <si>
    <t>n</t>
  </si>
  <si>
    <r>
      <t>[kWh/ (E x a) ] = (c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 / e)</t>
    </r>
  </si>
  <si>
    <t>[ % ] = (( c2 / c ) *100)</t>
  </si>
  <si>
    <t>Anlagen mit Faulung</t>
  </si>
  <si>
    <t>[mg/l]</t>
  </si>
  <si>
    <t>nach DWA-A 216</t>
  </si>
  <si>
    <t>Faulgasproduktion</t>
  </si>
  <si>
    <t>Faulgasumwandlung</t>
  </si>
  <si>
    <t>Eigenversorgungsgrad</t>
  </si>
  <si>
    <r>
      <t xml:space="preserve">FW-Anteil                </t>
    </r>
    <r>
      <rPr>
        <sz val="11"/>
        <rFont val="Arial"/>
        <family val="2"/>
      </rPr>
      <t xml:space="preserve"> </t>
    </r>
  </si>
  <si>
    <t>Erläuterungen 
siehe Anlage 1</t>
  </si>
  <si>
    <r>
      <t xml:space="preserve">Eingabewert </t>
    </r>
    <r>
      <rPr>
        <sz val="14"/>
        <color indexed="8"/>
        <rFont val="Arial"/>
        <family val="2"/>
      </rPr>
      <t>für das</t>
    </r>
    <r>
      <rPr>
        <b/>
        <sz val="14"/>
        <color indexed="8"/>
        <rFont val="Arial"/>
        <family val="2"/>
      </rPr>
      <t xml:space="preserve"> </t>
    </r>
    <r>
      <rPr>
        <sz val="14"/>
        <color indexed="8"/>
        <rFont val="Arial"/>
        <family val="2"/>
      </rPr>
      <t>NB-Programm</t>
    </r>
  </si>
  <si>
    <r>
      <t xml:space="preserve">Rechenwert </t>
    </r>
    <r>
      <rPr>
        <sz val="14"/>
        <color indexed="8"/>
        <rFont val="Arial"/>
        <family val="2"/>
      </rPr>
      <t>aus Eingabewerten</t>
    </r>
  </si>
  <si>
    <r>
      <rPr>
        <b/>
        <sz val="14"/>
        <color indexed="8"/>
        <rFont val="Arial"/>
        <family val="2"/>
      </rPr>
      <t>Übertragen</t>
    </r>
    <r>
      <rPr>
        <sz val="14"/>
        <color indexed="8"/>
        <rFont val="Arial"/>
        <family val="2"/>
      </rPr>
      <t xml:space="preserve"> von anderer Stelle</t>
    </r>
  </si>
  <si>
    <r>
      <t>Spezifischer Stromverbrauch für die Belüftung e</t>
    </r>
    <r>
      <rPr>
        <b/>
        <vertAlign val="subscript"/>
        <sz val="12"/>
        <color indexed="8"/>
        <rFont val="Arial"/>
        <family val="2"/>
      </rPr>
      <t>Bel</t>
    </r>
    <r>
      <rPr>
        <b/>
        <sz val="12"/>
        <color indexed="8"/>
        <rFont val="Arial"/>
        <family val="2"/>
      </rPr>
      <t xml:space="preserve"> der Kläranlagen</t>
    </r>
  </si>
  <si>
    <t>Platz für Notizen</t>
  </si>
  <si>
    <t>Erhebungsbogen 3.1</t>
  </si>
  <si>
    <t>Erhebungsbogen 3.2</t>
  </si>
  <si>
    <t>Stromverbrauch Belüftung im Belebungsbecken</t>
  </si>
  <si>
    <r>
      <t>Spezifischer Gesamtstromverbrauch</t>
    </r>
    <r>
      <rPr>
        <sz val="10"/>
        <rFont val="Arial"/>
        <family val="2"/>
      </rPr>
      <t xml:space="preserve"> der Anlage</t>
    </r>
  </si>
  <si>
    <t>Spezifischer Stromverbrauch der Belüftung Belebungsbecken</t>
  </si>
  <si>
    <t>[kWh / (E x a)] = (j / e)</t>
  </si>
  <si>
    <t>Jahressumme des Faulgasanfalls bei Normbedingungen</t>
  </si>
  <si>
    <t>spezifische Faulgasproduktion bezogen auf Einwohnerwerte</t>
  </si>
  <si>
    <r>
      <t>Volumenanteil Methan (CH</t>
    </r>
    <r>
      <rPr>
        <vertAlign val="subscript"/>
        <sz val="11"/>
        <rFont val="Arial"/>
        <family val="2"/>
      </rPr>
      <t>4</t>
    </r>
    <r>
      <rPr>
        <sz val="11"/>
        <rFont val="Arial"/>
        <family val="2"/>
      </rPr>
      <t>) am Biogasvolumen</t>
    </r>
  </si>
  <si>
    <t>Jahresmittelwert der dem Faulbehälter zugeführten org. Trockenmasse</t>
  </si>
  <si>
    <t>l</t>
  </si>
  <si>
    <t>extern zugeführte Energie zur Wärmeversorgung (fossile Brennstoffe)</t>
  </si>
  <si>
    <t>Eigenversorgungsgrad Elektrizität bezogen auf den Einsatz von Faulgas in KWK-Anlagen</t>
  </si>
  <si>
    <t>[l / kg] = ( k / l )</t>
  </si>
  <si>
    <t>[kWh / (E*a)] = ( n / e )</t>
  </si>
  <si>
    <t>[ % ] = (c2 / (l2 * m * 9,97))</t>
  </si>
  <si>
    <r>
      <t>[ % ] =  (c2*100) / (k * l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 *10))</t>
    </r>
  </si>
  <si>
    <r>
      <t>j</t>
    </r>
    <r>
      <rPr>
        <vertAlign val="subscript"/>
        <sz val="16"/>
        <rFont val="Arial"/>
        <family val="2"/>
      </rPr>
      <t>1</t>
    </r>
  </si>
  <si>
    <r>
      <t>k</t>
    </r>
    <r>
      <rPr>
        <vertAlign val="subscript"/>
        <sz val="16"/>
        <rFont val="Arial"/>
        <family val="2"/>
      </rPr>
      <t>1</t>
    </r>
  </si>
  <si>
    <r>
      <t>k</t>
    </r>
    <r>
      <rPr>
        <vertAlign val="subscript"/>
        <sz val="16"/>
        <rFont val="Arial"/>
        <family val="2"/>
      </rPr>
      <t>2</t>
    </r>
  </si>
  <si>
    <r>
      <t>l</t>
    </r>
    <r>
      <rPr>
        <vertAlign val="subscript"/>
        <sz val="16"/>
        <rFont val="Arial"/>
        <family val="2"/>
      </rPr>
      <t>1</t>
    </r>
  </si>
  <si>
    <r>
      <t>l</t>
    </r>
    <r>
      <rPr>
        <vertAlign val="subscript"/>
        <sz val="16"/>
        <rFont val="Arial"/>
        <family val="2"/>
      </rPr>
      <t>2</t>
    </r>
  </si>
  <si>
    <r>
      <t>n</t>
    </r>
    <r>
      <rPr>
        <vertAlign val="subscript"/>
        <sz val="20"/>
        <rFont val="Arial"/>
        <family val="2"/>
      </rPr>
      <t>1</t>
    </r>
  </si>
  <si>
    <r>
      <rPr>
        <sz val="16"/>
        <rFont val="Arial"/>
        <family val="2"/>
      </rPr>
      <t>m</t>
    </r>
    <r>
      <rPr>
        <vertAlign val="subscript"/>
        <sz val="16"/>
        <rFont val="Arial"/>
        <family val="2"/>
      </rPr>
      <t>3</t>
    </r>
  </si>
  <si>
    <r>
      <t>c</t>
    </r>
    <r>
      <rPr>
        <vertAlign val="subscript"/>
        <sz val="16"/>
        <rFont val="Arial"/>
        <family val="2"/>
      </rPr>
      <t>4</t>
    </r>
  </si>
  <si>
    <r>
      <t>c</t>
    </r>
    <r>
      <rPr>
        <vertAlign val="subscript"/>
        <sz val="16"/>
        <rFont val="Arial"/>
        <family val="2"/>
      </rPr>
      <t>3</t>
    </r>
  </si>
  <si>
    <r>
      <rPr>
        <sz val="16"/>
        <rFont val="Arial"/>
        <family val="2"/>
      </rPr>
      <t>m</t>
    </r>
    <r>
      <rPr>
        <vertAlign val="subscript"/>
        <sz val="16"/>
        <rFont val="Arial"/>
        <family val="2"/>
      </rPr>
      <t>2</t>
    </r>
  </si>
  <si>
    <r>
      <rPr>
        <sz val="16"/>
        <rFont val="Arial"/>
        <family val="2"/>
      </rPr>
      <t>m</t>
    </r>
    <r>
      <rPr>
        <vertAlign val="subscript"/>
        <sz val="16"/>
        <rFont val="Arial"/>
        <family val="2"/>
      </rPr>
      <t>1</t>
    </r>
  </si>
  <si>
    <t>[-]</t>
  </si>
  <si>
    <t>Erläuterungen siehe Anlage 3.1</t>
  </si>
  <si>
    <t>Externer Energiebezug</t>
  </si>
  <si>
    <t xml:space="preserve"> [m³/a]</t>
  </si>
  <si>
    <t xml:space="preserve">Heizwerte: Diesel/Heizöl: 11,8 kwh/kg;
Erdgas: 8,6-11,4 kwh/m³
</t>
  </si>
  <si>
    <t xml:space="preserve">Angeschlossene Einwohnerwerte </t>
  </si>
  <si>
    <t>Quelle der Grafiken: DWA-A 216</t>
  </si>
  <si>
    <r>
      <t xml:space="preserve">*Eigenversorgungsgrad mit elektrischer Energie </t>
    </r>
    <r>
      <rPr>
        <i/>
        <sz val="11"/>
        <color indexed="8"/>
        <rFont val="Arial"/>
        <family val="2"/>
      </rPr>
      <t>EV</t>
    </r>
    <r>
      <rPr>
        <vertAlign val="subscript"/>
        <sz val="11"/>
        <color indexed="8"/>
        <rFont val="Arial"/>
        <family val="2"/>
      </rPr>
      <t>el</t>
    </r>
  </si>
  <si>
    <r>
      <t>*Spezifischer Faulgasanfall Y</t>
    </r>
    <r>
      <rPr>
        <vertAlign val="subscript"/>
        <sz val="11"/>
        <color indexed="8"/>
        <rFont val="Arial"/>
        <family val="2"/>
      </rPr>
      <t>FG</t>
    </r>
    <r>
      <rPr>
        <sz val="11"/>
        <color indexed="8"/>
        <rFont val="Arial"/>
        <family val="2"/>
      </rPr>
      <t xml:space="preserve"> bezogen auf die zugeführte organische Trockenmasse</t>
    </r>
  </si>
  <si>
    <r>
      <t>*Spezifischer Faulgasanfall e</t>
    </r>
    <r>
      <rPr>
        <vertAlign val="subscript"/>
        <sz val="11"/>
        <color indexed="8"/>
        <rFont val="Arial"/>
        <family val="2"/>
      </rPr>
      <t>FG</t>
    </r>
    <r>
      <rPr>
        <sz val="11"/>
        <color indexed="8"/>
        <rFont val="Arial"/>
        <family val="2"/>
      </rPr>
      <t xml:space="preserve"> bezogen auf die angeschlossenen Einwohnerwerte</t>
    </r>
  </si>
  <si>
    <r>
      <t xml:space="preserve">*Grad der Faulgasumwandlung in Elektrizität </t>
    </r>
    <r>
      <rPr>
        <i/>
        <sz val="11"/>
        <color indexed="8"/>
        <rFont val="Arial"/>
        <family val="2"/>
      </rPr>
      <t>N</t>
    </r>
    <r>
      <rPr>
        <vertAlign val="subscript"/>
        <sz val="11"/>
        <color indexed="8"/>
        <rFont val="Arial"/>
        <family val="2"/>
      </rPr>
      <t>FG</t>
    </r>
  </si>
  <si>
    <t>*Quelle der Grafiken: DWA-A 216</t>
  </si>
  <si>
    <r>
      <t>Spezifischer Gesamtstromverbrauch e</t>
    </r>
    <r>
      <rPr>
        <b/>
        <vertAlign val="subscript"/>
        <sz val="11"/>
        <color indexed="8"/>
        <rFont val="Arial"/>
        <family val="2"/>
      </rPr>
      <t>ges</t>
    </r>
    <r>
      <rPr>
        <b/>
        <sz val="11"/>
        <color indexed="8"/>
        <rFont val="Arial"/>
        <family val="2"/>
      </rPr>
      <t xml:space="preserve"> in [kWh/(E*a)] in Abhängigkeit vom Reinigungsverfahren </t>
    </r>
  </si>
  <si>
    <t xml:space="preserve">Spezifischer </t>
  </si>
  <si>
    <t xml:space="preserve">JAM                                                                                              </t>
  </si>
  <si>
    <r>
      <t>Tagesdurchfluss [m³/d]</t>
    </r>
    <r>
      <rPr>
        <sz val="11"/>
        <rFont val="Arial"/>
        <family val="2"/>
      </rPr>
      <t/>
    </r>
  </si>
  <si>
    <t>Gesamtstromverbrauch</t>
  </si>
  <si>
    <r>
      <t>CSB-Tagesfrach</t>
    </r>
    <r>
      <rPr>
        <sz val="10"/>
        <rFont val="Arial"/>
        <family val="2"/>
      </rPr>
      <t>t, Jahresmittel</t>
    </r>
  </si>
  <si>
    <t xml:space="preserve">Stromverbrauch </t>
  </si>
  <si>
    <t>jährlicher Schmutzwasserabfluss</t>
  </si>
  <si>
    <r>
      <t xml:space="preserve">o-PO4-P im Ablauf
</t>
    </r>
    <r>
      <rPr>
        <sz val="9"/>
        <rFont val="Arial"/>
        <family val="2"/>
      </rPr>
      <t>*nur wenn Werte vorliegen</t>
    </r>
  </si>
  <si>
    <t>f</t>
  </si>
  <si>
    <t>Zulauffracht</t>
  </si>
  <si>
    <t>Ablauffracht</t>
  </si>
  <si>
    <t>Anzahl n</t>
  </si>
  <si>
    <t>Summe Frachten 
in [kg]</t>
  </si>
  <si>
    <t>Summe Durchfluss Messtage in [ m³ ]</t>
  </si>
  <si>
    <r>
      <t xml:space="preserve">Zulauf: 
</t>
    </r>
    <r>
      <rPr>
        <sz val="11"/>
        <rFont val="Arial"/>
        <family val="2"/>
      </rPr>
      <t>in [mg/l]</t>
    </r>
  </si>
  <si>
    <r>
      <t xml:space="preserve">Ablauf:
</t>
    </r>
    <r>
      <rPr>
        <sz val="11"/>
        <rFont val="Arial"/>
        <family val="2"/>
      </rPr>
      <t>in [mg/l]</t>
    </r>
  </si>
  <si>
    <t>CSB Ablauf</t>
  </si>
  <si>
    <r>
      <t>NH</t>
    </r>
    <r>
      <rPr>
        <b/>
        <vertAlign val="subscript"/>
        <sz val="14"/>
        <rFont val="Arial"/>
        <family val="2"/>
      </rPr>
      <t>4</t>
    </r>
    <r>
      <rPr>
        <b/>
        <sz val="14"/>
        <rFont val="Arial"/>
        <family val="2"/>
      </rPr>
      <t>-N Ablauf</t>
    </r>
  </si>
  <si>
    <r>
      <t>N</t>
    </r>
    <r>
      <rPr>
        <b/>
        <sz val="9"/>
        <rFont val="Arial"/>
        <family val="2"/>
      </rPr>
      <t xml:space="preserve">anorg </t>
    </r>
    <r>
      <rPr>
        <b/>
        <sz val="14"/>
        <rFont val="Arial"/>
        <family val="2"/>
      </rPr>
      <t>Ablauf</t>
    </r>
  </si>
  <si>
    <r>
      <t>P</t>
    </r>
    <r>
      <rPr>
        <b/>
        <sz val="9"/>
        <rFont val="Arial"/>
        <family val="2"/>
      </rPr>
      <t>ges</t>
    </r>
    <r>
      <rPr>
        <b/>
        <sz val="14"/>
        <rFont val="Arial"/>
        <family val="2"/>
      </rPr>
      <t xml:space="preserve"> Ablauf</t>
    </r>
    <r>
      <rPr>
        <b/>
        <vertAlign val="subscript"/>
        <sz val="14"/>
        <rFont val="Arial"/>
        <family val="2"/>
      </rPr>
      <t xml:space="preserve"> </t>
    </r>
  </si>
  <si>
    <t>Höchstwert [mg/l]</t>
  </si>
  <si>
    <t>*aus Erh.-Bogen 2</t>
  </si>
  <si>
    <r>
      <t xml:space="preserve">Jahresproduktion Strom aus  Faulgasumwandlung
</t>
    </r>
    <r>
      <rPr>
        <sz val="9"/>
        <rFont val="Arial"/>
        <family val="2"/>
      </rPr>
      <t>*Eigenstromerzeugung, Erhebungsbogen 2</t>
    </r>
  </si>
  <si>
    <t>Erläuterungen siehe Anlage 3.2</t>
  </si>
  <si>
    <t>Summe Durchfluss     Messtage in [ m³ ]</t>
  </si>
  <si>
    <r>
      <t>Jahresmittel=(b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>/365)</t>
    </r>
  </si>
  <si>
    <t>[ l / (E*d) ]=(1000/365)*(k/e)</t>
  </si>
  <si>
    <t>Spezifische Eigenstromerzeugung</t>
  </si>
  <si>
    <t>Muster-Nachbarschaft</t>
  </si>
  <si>
    <t>Muster-Kläranlage</t>
  </si>
  <si>
    <t>Abbaugrad</t>
  </si>
  <si>
    <t>Angeschlossene Einwohnerwerte</t>
  </si>
  <si>
    <t>behandelte 
Jahres-abwasser
menge</t>
  </si>
  <si>
    <t>Eigenkontrolle des Kläranlagenzu- und -ablaufs von Januar 2021 bis Dezember 2021</t>
  </si>
  <si>
    <t>Frachtbasierte  Mittelwerte</t>
  </si>
  <si>
    <t>Eigenkontrolle des Kläranlagenablaufs von Januar 2021 bis Dezember 2021</t>
  </si>
  <si>
    <t>Frachtbasierte Mittelwerte</t>
  </si>
  <si>
    <t>von Januar 2021 bis Dezember 2021</t>
  </si>
  <si>
    <t>Eigenstromerzeugung aus Windkraft</t>
  </si>
  <si>
    <t>Eigenstromerzeugung aus Wasserkraft</t>
  </si>
  <si>
    <t>Eigenstromerzeugung aus Photovoltaik</t>
  </si>
  <si>
    <t>Eigenstromerzeugung aus Primärenergie</t>
  </si>
  <si>
    <t>Eigenstromerzeugung sonstiges</t>
  </si>
  <si>
    <t>Stromverbrauch Pumpwerk</t>
  </si>
  <si>
    <t>manometrische Förderhöhe</t>
  </si>
  <si>
    <t>spez. Stromverbrauch Pumpwerk</t>
  </si>
  <si>
    <t>o1</t>
  </si>
  <si>
    <t>o2</t>
  </si>
  <si>
    <t>o3</t>
  </si>
  <si>
    <t>o4</t>
  </si>
  <si>
    <t>o5</t>
  </si>
  <si>
    <t>[m]</t>
  </si>
  <si>
    <t>p1</t>
  </si>
  <si>
    <t>[Wh/(m³*m)]</t>
  </si>
  <si>
    <t>p2</t>
  </si>
  <si>
    <t>p3</t>
  </si>
  <si>
    <t>p4</t>
  </si>
  <si>
    <t>Verluste Faulgas (Fackel)</t>
  </si>
  <si>
    <t>Mittels der beistehenden Grafiken aus dem DWA-A 216 und den Parametern Ihrer Anlage können Sie eine erste manuelle Standortbestimmung zum spezifischen Energieverbrauch Ihrer Anlage vornehmen</t>
  </si>
  <si>
    <r>
      <t xml:space="preserve">Ges-N </t>
    </r>
    <r>
      <rPr>
        <sz val="14"/>
        <rFont val="Arial"/>
        <family val="2"/>
      </rPr>
      <t>(N</t>
    </r>
    <r>
      <rPr>
        <vertAlign val="subscript"/>
        <sz val="14"/>
        <rFont val="Arial"/>
        <family val="2"/>
      </rPr>
      <t>anorg</t>
    </r>
    <r>
      <rPr>
        <sz val="14"/>
        <rFont val="Arial"/>
        <family val="2"/>
      </rPr>
      <t xml:space="preserve"> + N</t>
    </r>
    <r>
      <rPr>
        <vertAlign val="subscript"/>
        <sz val="14"/>
        <rFont val="Arial"/>
        <family val="2"/>
      </rPr>
      <t>org</t>
    </r>
    <r>
      <rPr>
        <sz val="14"/>
        <rFont val="Arial"/>
        <family val="2"/>
      </rPr>
      <t>)</t>
    </r>
  </si>
  <si>
    <t>Eigenstromerzeugung aus Faulgasumwandlung</t>
  </si>
  <si>
    <r>
      <t xml:space="preserve">Eigenstromerzeugung aus nicht abwasserbürtigen Quellen </t>
    </r>
    <r>
      <rPr>
        <b/>
        <sz val="16"/>
        <color rgb="FFFF0000"/>
        <rFont val="Arial"/>
        <family val="2"/>
      </rPr>
      <t>(optional)</t>
    </r>
  </si>
  <si>
    <t xml:space="preserve">Stromverbrauch Pumpwerk </t>
  </si>
  <si>
    <t>(optional)</t>
  </si>
  <si>
    <t xml:space="preserve">(Abwasserpumpwerk im Zulauf)                 </t>
  </si>
  <si>
    <t>Fördermenge (Volumenstrom)</t>
  </si>
  <si>
    <t>Stand 11.2021</t>
  </si>
  <si>
    <t>Ja</t>
  </si>
  <si>
    <t>DWA-Leistungsnachweis 2021</t>
  </si>
  <si>
    <t>DWA-Leistungsnachweis 2021 - Energiecheck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</si>
</sst>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164" formatCode="_(* #,##0.00_);_(* \(#,##0.00\);_(* &quot;-&quot;??_);_(@_)"/>
    <numFmt numFmtId="165" formatCode="#,##0.0"/>
    <numFmt numFmtId="166" formatCode="0&quot;   &quot;"/>
    <numFmt numFmtId="167" formatCode="#,###"/>
    <numFmt numFmtId="168" formatCode="#,###\ "/>
    <numFmt numFmtId="169" formatCode="#,###.0\ "/>
    <numFmt numFmtId="170" formatCode="0.0%"/>
    <numFmt numFmtId="171" formatCode="0.0"/>
    <numFmt numFmtId="172" formatCode="_-* #,##0\ _€_-;\-* #,##0\ _€_-;_-* &quot;-&quot;??\ _€_-;_-@_-"/>
    <numFmt numFmtId="173" formatCode="#,##0_ ;\-#,##0\ "/>
    <numFmt numFmtId="174" formatCode="#,##0.00_ ;\-#,##0.00\ "/>
  </numFmts>
  <fonts count="6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vertAlign val="subscript"/>
      <sz val="14"/>
      <name val="Arial"/>
      <family val="2"/>
    </font>
    <font>
      <i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vertAlign val="subscript"/>
      <sz val="10"/>
      <name val="Arial"/>
      <family val="2"/>
    </font>
    <font>
      <vertAlign val="subscript"/>
      <sz val="14"/>
      <name val="Arial"/>
      <family val="2"/>
    </font>
    <font>
      <i/>
      <sz val="9"/>
      <name val="Arial"/>
      <family val="2"/>
    </font>
    <font>
      <b/>
      <vertAlign val="subscript"/>
      <sz val="12"/>
      <name val="Arial"/>
      <family val="2"/>
    </font>
    <font>
      <sz val="10"/>
      <color indexed="8"/>
      <name val="Arial"/>
      <family val="2"/>
    </font>
    <font>
      <vertAlign val="subscript"/>
      <sz val="10"/>
      <color indexed="8"/>
      <name val="Arial"/>
      <family val="2"/>
    </font>
    <font>
      <sz val="16"/>
      <name val="Arial"/>
      <family val="2"/>
    </font>
    <font>
      <b/>
      <sz val="16"/>
      <name val="Arial"/>
      <family val="2"/>
    </font>
    <font>
      <b/>
      <sz val="24"/>
      <name val="Arial"/>
      <family val="2"/>
    </font>
    <font>
      <vertAlign val="subscript"/>
      <sz val="16"/>
      <name val="Arial"/>
      <family val="2"/>
    </font>
    <font>
      <i/>
      <sz val="12"/>
      <name val="Arial"/>
      <family val="2"/>
    </font>
    <font>
      <b/>
      <sz val="18"/>
      <name val="Arial"/>
      <family val="2"/>
    </font>
    <font>
      <b/>
      <sz val="9"/>
      <name val="Arial"/>
      <family val="2"/>
    </font>
    <font>
      <sz val="11"/>
      <color indexed="8"/>
      <name val="Arial"/>
      <family val="2"/>
    </font>
    <font>
      <b/>
      <sz val="14"/>
      <color indexed="8"/>
      <name val="Arial"/>
      <family val="2"/>
    </font>
    <font>
      <b/>
      <sz val="11"/>
      <color indexed="8"/>
      <name val="Arial"/>
      <family val="2"/>
    </font>
    <font>
      <sz val="14"/>
      <color indexed="8"/>
      <name val="Arial"/>
      <family val="2"/>
    </font>
    <font>
      <vertAlign val="subscript"/>
      <sz val="11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12"/>
      <color indexed="8"/>
      <name val="Arial"/>
      <family val="2"/>
    </font>
    <font>
      <b/>
      <i/>
      <sz val="11"/>
      <name val="Arial"/>
      <family val="2"/>
    </font>
    <font>
      <b/>
      <sz val="20"/>
      <name val="Arial"/>
      <family val="2"/>
    </font>
    <font>
      <b/>
      <vertAlign val="subscript"/>
      <sz val="12"/>
      <color indexed="8"/>
      <name val="Arial"/>
      <family val="2"/>
    </font>
    <font>
      <vertAlign val="subscript"/>
      <sz val="11"/>
      <color indexed="8"/>
      <name val="Arial"/>
      <family val="2"/>
    </font>
    <font>
      <i/>
      <sz val="11"/>
      <color indexed="8"/>
      <name val="Arial"/>
      <family val="2"/>
    </font>
    <font>
      <vertAlign val="subscript"/>
      <sz val="20"/>
      <name val="Arial"/>
      <family val="2"/>
    </font>
    <font>
      <sz val="9"/>
      <name val="Arial"/>
      <family val="2"/>
    </font>
    <font>
      <b/>
      <sz val="11"/>
      <color indexed="8"/>
      <name val="Calibri"/>
      <family val="2"/>
    </font>
    <font>
      <sz val="10"/>
      <color indexed="81"/>
      <name val="Segoe UI"/>
      <family val="2"/>
    </font>
    <font>
      <b/>
      <sz val="10"/>
      <color indexed="81"/>
      <name val="Segoe UI"/>
      <family val="2"/>
    </font>
    <font>
      <b/>
      <vertAlign val="subscript"/>
      <sz val="11"/>
      <color indexed="8"/>
      <name val="Arial"/>
      <family val="2"/>
    </font>
    <font>
      <b/>
      <i/>
      <sz val="18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theme="1"/>
      <name val="Arial"/>
      <family val="2"/>
    </font>
    <font>
      <sz val="16"/>
      <color theme="1"/>
      <name val="Arial"/>
      <family val="2"/>
    </font>
    <font>
      <b/>
      <sz val="11"/>
      <color theme="1"/>
      <name val="Arial"/>
      <family val="2"/>
    </font>
    <font>
      <sz val="16"/>
      <color rgb="FFFF0000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b/>
      <sz val="28"/>
      <color theme="1"/>
      <name val="Arial"/>
      <family val="2"/>
    </font>
    <font>
      <b/>
      <sz val="18"/>
      <color theme="1"/>
      <name val="Calibri"/>
      <family val="2"/>
      <scheme val="minor"/>
    </font>
    <font>
      <b/>
      <i/>
      <sz val="11"/>
      <color theme="1"/>
      <name val="Arial"/>
      <family val="2"/>
    </font>
    <font>
      <b/>
      <sz val="16"/>
      <color theme="1"/>
      <name val="Arial"/>
      <family val="2"/>
    </font>
    <font>
      <sz val="12"/>
      <color indexed="81"/>
      <name val="Segoe UI"/>
      <family val="2"/>
    </font>
    <font>
      <b/>
      <sz val="12"/>
      <color indexed="81"/>
      <name val="Segoe UI"/>
      <family val="2"/>
    </font>
    <font>
      <b/>
      <sz val="11"/>
      <color indexed="81"/>
      <name val="Segoe UI"/>
      <family val="2"/>
    </font>
    <font>
      <b/>
      <sz val="16"/>
      <color rgb="FFFF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gray0625">
        <fgColor theme="0" tint="-0.499984740745262"/>
        <bgColor theme="0" tint="-0.14993743705557422"/>
      </patternFill>
    </fill>
    <fill>
      <patternFill patternType="gray0625">
        <fgColor theme="0" tint="-0.499984740745262"/>
        <bgColor theme="0" tint="-0.14999847407452621"/>
      </patternFill>
    </fill>
    <fill>
      <patternFill patternType="gray0625">
        <bgColor theme="0" tint="-0.14996795556505021"/>
      </patternFill>
    </fill>
    <fill>
      <patternFill patternType="gray0625">
        <fgColor theme="0" tint="-0.499984740745262"/>
        <bgColor theme="0" tint="-0.14996795556505021"/>
      </patternFill>
    </fill>
    <fill>
      <patternFill patternType="gray0625">
        <fgColor theme="0" tint="-0.34998626667073579"/>
        <bgColor theme="0" tint="-0.1498764000366222"/>
      </patternFill>
    </fill>
    <fill>
      <patternFill patternType="lightUp">
        <fgColor theme="0" tint="-0.34998626667073579"/>
        <bgColor theme="0" tint="-4.9989318521683403E-2"/>
      </patternFill>
    </fill>
    <fill>
      <patternFill patternType="solid">
        <fgColor theme="0"/>
        <bgColor indexed="64"/>
      </patternFill>
    </fill>
    <fill>
      <patternFill patternType="gray125">
        <fgColor theme="0" tint="-0.499984740745262"/>
        <bgColor theme="0" tint="-0.14993743705557422"/>
      </patternFill>
    </fill>
    <fill>
      <patternFill patternType="gray125">
        <fgColor theme="0" tint="-0.34998626667073579"/>
        <bgColor theme="0" tint="-0.14990691854609822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 diagonalUp="1" diagonalDown="1"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 style="thin">
        <color indexed="64"/>
      </diagonal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double">
        <color indexed="64"/>
      </bottom>
      <diagonal/>
    </border>
  </borders>
  <cellStyleXfs count="5">
    <xf numFmtId="0" fontId="0" fillId="0" borderId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1" fillId="0" borderId="0"/>
  </cellStyleXfs>
  <cellXfs count="620">
    <xf numFmtId="0" fontId="0" fillId="0" borderId="0" xfId="0"/>
    <xf numFmtId="4" fontId="18" fillId="4" borderId="1" xfId="4" applyNumberFormat="1" applyFont="1" applyFill="1" applyBorder="1" applyAlignment="1" applyProtection="1">
      <alignment horizontal="center" vertical="center"/>
    </xf>
    <xf numFmtId="165" fontId="18" fillId="4" borderId="1" xfId="4" applyNumberFormat="1" applyFont="1" applyFill="1" applyBorder="1" applyAlignment="1" applyProtection="1">
      <alignment horizontal="center" vertical="center"/>
    </xf>
    <xf numFmtId="3" fontId="18" fillId="4" borderId="2" xfId="4" applyNumberFormat="1" applyFont="1" applyFill="1" applyBorder="1" applyAlignment="1" applyProtection="1">
      <alignment horizontal="center" vertical="center"/>
    </xf>
    <xf numFmtId="3" fontId="18" fillId="5" borderId="1" xfId="4" applyNumberFormat="1" applyFont="1" applyFill="1" applyBorder="1" applyAlignment="1" applyProtection="1">
      <alignment horizontal="center" vertical="center"/>
    </xf>
    <xf numFmtId="1" fontId="3" fillId="6" borderId="2" xfId="0" applyNumberFormat="1" applyFont="1" applyFill="1" applyBorder="1" applyAlignment="1" applyProtection="1">
      <alignment horizontal="center" vertical="center"/>
    </xf>
    <xf numFmtId="171" fontId="3" fillId="6" borderId="2" xfId="0" applyNumberFormat="1" applyFont="1" applyFill="1" applyBorder="1" applyAlignment="1" applyProtection="1">
      <alignment horizontal="center" vertical="center"/>
    </xf>
    <xf numFmtId="2" fontId="3" fillId="6" borderId="2" xfId="0" applyNumberFormat="1" applyFont="1" applyFill="1" applyBorder="1" applyAlignment="1" applyProtection="1">
      <alignment horizontal="center" vertical="center"/>
    </xf>
    <xf numFmtId="3" fontId="17" fillId="0" borderId="1" xfId="4" applyNumberFormat="1" applyFont="1" applyFill="1" applyBorder="1" applyAlignment="1" applyProtection="1">
      <alignment horizontal="center" vertical="center"/>
      <protection locked="0"/>
    </xf>
    <xf numFmtId="3" fontId="17" fillId="0" borderId="3" xfId="4" applyNumberFormat="1" applyFont="1" applyFill="1" applyBorder="1" applyAlignment="1" applyProtection="1">
      <alignment horizontal="center" vertical="center"/>
      <protection locked="0"/>
    </xf>
    <xf numFmtId="3" fontId="17" fillId="0" borderId="4" xfId="4" applyNumberFormat="1" applyFont="1" applyFill="1" applyBorder="1" applyAlignment="1" applyProtection="1">
      <alignment horizontal="center" vertical="center"/>
      <protection locked="0"/>
    </xf>
    <xf numFmtId="3" fontId="17" fillId="0" borderId="5" xfId="4" applyNumberFormat="1" applyFont="1" applyFill="1" applyBorder="1" applyAlignment="1" applyProtection="1">
      <alignment horizontal="center" vertical="center"/>
      <protection locked="0"/>
    </xf>
    <xf numFmtId="2" fontId="17" fillId="0" borderId="1" xfId="4" applyNumberFormat="1" applyFont="1" applyFill="1" applyBorder="1" applyAlignment="1" applyProtection="1">
      <alignment horizontal="center" vertical="center"/>
      <protection locked="0"/>
    </xf>
    <xf numFmtId="2" fontId="17" fillId="0" borderId="3" xfId="4" applyNumberFormat="1" applyFont="1" applyFill="1" applyBorder="1" applyAlignment="1" applyProtection="1">
      <alignment horizontal="center" vertical="center"/>
      <protection locked="0"/>
    </xf>
    <xf numFmtId="2" fontId="17" fillId="0" borderId="5" xfId="4" applyNumberFormat="1" applyFont="1" applyFill="1" applyBorder="1" applyAlignment="1" applyProtection="1">
      <alignment horizontal="center" vertical="center"/>
      <protection locked="0"/>
    </xf>
    <xf numFmtId="171" fontId="17" fillId="0" borderId="1" xfId="4" applyNumberFormat="1" applyFont="1" applyFill="1" applyBorder="1" applyAlignment="1" applyProtection="1">
      <alignment horizontal="center" vertical="center"/>
      <protection locked="0"/>
    </xf>
    <xf numFmtId="171" fontId="17" fillId="0" borderId="3" xfId="4" applyNumberFormat="1" applyFont="1" applyFill="1" applyBorder="1" applyAlignment="1" applyProtection="1">
      <alignment horizontal="center" vertical="center"/>
      <protection locked="0"/>
    </xf>
    <xf numFmtId="171" fontId="17" fillId="0" borderId="5" xfId="4" applyNumberFormat="1" applyFont="1" applyFill="1" applyBorder="1" applyAlignment="1" applyProtection="1">
      <alignment horizontal="center" vertical="center"/>
      <protection locked="0"/>
    </xf>
    <xf numFmtId="1" fontId="3" fillId="7" borderId="6" xfId="1" applyNumberFormat="1" applyFont="1" applyFill="1" applyBorder="1" applyAlignment="1" applyProtection="1">
      <alignment horizontal="center" vertical="center"/>
    </xf>
    <xf numFmtId="3" fontId="3" fillId="5" borderId="7" xfId="1" applyNumberFormat="1" applyFont="1" applyFill="1" applyBorder="1" applyAlignment="1" applyProtection="1">
      <alignment horizontal="center" vertical="center"/>
    </xf>
    <xf numFmtId="3" fontId="3" fillId="7" borderId="8" xfId="1" applyNumberFormat="1" applyFont="1" applyFill="1" applyBorder="1" applyAlignment="1" applyProtection="1">
      <alignment horizontal="center" vertical="center"/>
    </xf>
    <xf numFmtId="165" fontId="3" fillId="5" borderId="7" xfId="1" applyNumberFormat="1" applyFont="1" applyFill="1" applyBorder="1" applyAlignment="1" applyProtection="1">
      <alignment horizontal="center" vertical="center"/>
    </xf>
    <xf numFmtId="4" fontId="3" fillId="5" borderId="7" xfId="1" applyNumberFormat="1" applyFont="1" applyFill="1" applyBorder="1" applyAlignment="1" applyProtection="1">
      <alignment horizontal="center" vertical="center"/>
    </xf>
    <xf numFmtId="3" fontId="18" fillId="5" borderId="6" xfId="4" applyNumberFormat="1" applyFont="1" applyFill="1" applyBorder="1" applyAlignment="1" applyProtection="1">
      <alignment horizontal="center" vertical="center"/>
    </xf>
    <xf numFmtId="3" fontId="18" fillId="5" borderId="9" xfId="4" applyNumberFormat="1" applyFont="1" applyFill="1" applyBorder="1" applyAlignment="1" applyProtection="1">
      <alignment horizontal="center" vertical="center"/>
    </xf>
    <xf numFmtId="4" fontId="18" fillId="5" borderId="6" xfId="4" applyNumberFormat="1" applyFont="1" applyFill="1" applyBorder="1" applyAlignment="1" applyProtection="1">
      <alignment horizontal="center" vertical="center"/>
    </xf>
    <xf numFmtId="1" fontId="18" fillId="5" borderId="6" xfId="4" applyNumberFormat="1" applyFont="1" applyFill="1" applyBorder="1" applyAlignment="1" applyProtection="1">
      <alignment horizontal="center" vertical="center"/>
    </xf>
    <xf numFmtId="165" fontId="18" fillId="5" borderId="6" xfId="4" applyNumberFormat="1" applyFont="1" applyFill="1" applyBorder="1" applyAlignment="1" applyProtection="1">
      <alignment horizontal="center" vertical="center"/>
    </xf>
    <xf numFmtId="3" fontId="3" fillId="7" borderId="6" xfId="1" applyNumberFormat="1" applyFont="1" applyFill="1" applyBorder="1" applyAlignment="1" applyProtection="1">
      <alignment horizontal="center" vertical="center"/>
    </xf>
    <xf numFmtId="3" fontId="17" fillId="9" borderId="6" xfId="4" applyNumberFormat="1" applyFont="1" applyFill="1" applyBorder="1" applyAlignment="1" applyProtection="1">
      <alignment horizontal="center" vertical="center"/>
    </xf>
    <xf numFmtId="3" fontId="17" fillId="9" borderId="7" xfId="4" applyNumberFormat="1" applyFont="1" applyFill="1" applyBorder="1" applyAlignment="1" applyProtection="1">
      <alignment horizontal="center" vertical="center"/>
    </xf>
    <xf numFmtId="3" fontId="17" fillId="9" borderId="25" xfId="4" applyNumberFormat="1" applyFont="1" applyFill="1" applyBorder="1" applyAlignment="1" applyProtection="1">
      <alignment horizontal="center" vertical="center"/>
    </xf>
    <xf numFmtId="4" fontId="17" fillId="9" borderId="6" xfId="4" applyNumberFormat="1" applyFont="1" applyFill="1" applyBorder="1" applyAlignment="1" applyProtection="1">
      <alignment horizontal="center" vertical="center"/>
    </xf>
    <xf numFmtId="4" fontId="17" fillId="9" borderId="7" xfId="4" applyNumberFormat="1" applyFont="1" applyFill="1" applyBorder="1" applyAlignment="1" applyProtection="1">
      <alignment horizontal="center" vertical="center"/>
    </xf>
    <xf numFmtId="4" fontId="17" fillId="9" borderId="25" xfId="4" applyNumberFormat="1" applyFont="1" applyFill="1" applyBorder="1" applyAlignment="1" applyProtection="1">
      <alignment horizontal="center" vertical="center"/>
    </xf>
    <xf numFmtId="171" fontId="17" fillId="9" borderId="6" xfId="4" applyNumberFormat="1" applyFont="1" applyFill="1" applyBorder="1" applyAlignment="1" applyProtection="1">
      <alignment horizontal="center" vertical="center"/>
    </xf>
    <xf numFmtId="171" fontId="17" fillId="9" borderId="7" xfId="4" applyNumberFormat="1" applyFont="1" applyFill="1" applyBorder="1" applyAlignment="1" applyProtection="1">
      <alignment horizontal="center" vertical="center"/>
    </xf>
    <xf numFmtId="171" fontId="17" fillId="9" borderId="8" xfId="4" applyNumberFormat="1" applyFont="1" applyFill="1" applyBorder="1" applyAlignment="1" applyProtection="1">
      <alignment horizontal="center" vertical="center"/>
    </xf>
    <xf numFmtId="2" fontId="17" fillId="9" borderId="6" xfId="4" applyNumberFormat="1" applyFont="1" applyFill="1" applyBorder="1" applyAlignment="1" applyProtection="1">
      <alignment horizontal="center" vertical="center"/>
    </xf>
    <xf numFmtId="2" fontId="17" fillId="9" borderId="7" xfId="4" applyNumberFormat="1" applyFont="1" applyFill="1" applyBorder="1" applyAlignment="1" applyProtection="1">
      <alignment horizontal="center" vertical="center"/>
    </xf>
    <xf numFmtId="2" fontId="17" fillId="9" borderId="8" xfId="4" applyNumberFormat="1" applyFont="1" applyFill="1" applyBorder="1" applyAlignment="1" applyProtection="1">
      <alignment horizontal="center" vertical="center"/>
    </xf>
    <xf numFmtId="0" fontId="17" fillId="0" borderId="0" xfId="0" applyFont="1" applyAlignment="1" applyProtection="1">
      <alignment horizontal="center" vertical="center"/>
    </xf>
    <xf numFmtId="0" fontId="0" fillId="0" borderId="0" xfId="0" applyAlignment="1" applyProtection="1">
      <alignment horizontal="right" vertical="center"/>
    </xf>
    <xf numFmtId="0" fontId="0" fillId="0" borderId="0" xfId="0" applyBorder="1" applyAlignment="1" applyProtection="1">
      <alignment vertical="center"/>
    </xf>
    <xf numFmtId="0" fontId="0" fillId="0" borderId="0" xfId="0" applyAlignment="1" applyProtection="1">
      <alignment vertical="center"/>
    </xf>
    <xf numFmtId="1" fontId="17" fillId="10" borderId="34" xfId="4" applyNumberFormat="1" applyFont="1" applyFill="1" applyBorder="1" applyAlignment="1" applyProtection="1">
      <alignment horizontal="center" vertical="center"/>
      <protection locked="0"/>
    </xf>
    <xf numFmtId="3" fontId="17" fillId="10" borderId="4" xfId="1" applyNumberFormat="1" applyFont="1" applyFill="1" applyBorder="1" applyAlignment="1" applyProtection="1">
      <alignment horizontal="center" vertical="center"/>
      <protection locked="0"/>
    </xf>
    <xf numFmtId="3" fontId="17" fillId="0" borderId="33" xfId="1" applyNumberFormat="1" applyFont="1" applyFill="1" applyBorder="1" applyAlignment="1" applyProtection="1">
      <alignment horizontal="center" vertical="center"/>
      <protection locked="0"/>
    </xf>
    <xf numFmtId="1" fontId="17" fillId="0" borderId="33" xfId="4" applyNumberFormat="1" applyFont="1" applyFill="1" applyBorder="1" applyAlignment="1" applyProtection="1">
      <alignment horizontal="center" vertical="center"/>
      <protection locked="0"/>
    </xf>
    <xf numFmtId="1" fontId="17" fillId="10" borderId="32" xfId="4" applyNumberFormat="1" applyFont="1" applyFill="1" applyBorder="1" applyAlignment="1" applyProtection="1">
      <alignment horizontal="center" vertical="center"/>
      <protection locked="0"/>
    </xf>
    <xf numFmtId="4" fontId="17" fillId="0" borderId="4" xfId="1" applyNumberFormat="1" applyFont="1" applyFill="1" applyBorder="1" applyAlignment="1" applyProtection="1">
      <alignment horizontal="center" vertical="center"/>
      <protection locked="0"/>
    </xf>
    <xf numFmtId="2" fontId="17" fillId="0" borderId="33" xfId="4" applyNumberFormat="1" applyFont="1" applyFill="1" applyBorder="1" applyAlignment="1" applyProtection="1">
      <alignment horizontal="center" vertical="center"/>
      <protection locked="0"/>
    </xf>
    <xf numFmtId="171" fontId="17" fillId="0" borderId="4" xfId="1" applyNumberFormat="1" applyFont="1" applyBorder="1" applyAlignment="1" applyProtection="1">
      <alignment horizontal="center" vertical="center"/>
      <protection locked="0"/>
    </xf>
    <xf numFmtId="171" fontId="17" fillId="0" borderId="33" xfId="4" applyNumberFormat="1" applyFont="1" applyFill="1" applyBorder="1" applyAlignment="1" applyProtection="1">
      <alignment horizontal="center" vertical="center"/>
      <protection locked="0"/>
    </xf>
    <xf numFmtId="2" fontId="17" fillId="0" borderId="4" xfId="1" applyNumberFormat="1" applyFont="1" applyBorder="1" applyAlignment="1" applyProtection="1">
      <alignment horizontal="center" vertical="center"/>
      <protection locked="0"/>
    </xf>
    <xf numFmtId="3" fontId="17" fillId="0" borderId="19" xfId="4" applyNumberFormat="1" applyFont="1" applyBorder="1" applyAlignment="1" applyProtection="1">
      <alignment horizontal="center" vertical="center"/>
      <protection locked="0"/>
    </xf>
    <xf numFmtId="3" fontId="17" fillId="10" borderId="1" xfId="1" applyNumberFormat="1" applyFont="1" applyFill="1" applyBorder="1" applyAlignment="1" applyProtection="1">
      <alignment horizontal="center" vertical="center"/>
      <protection locked="0"/>
    </xf>
    <xf numFmtId="171" fontId="17" fillId="0" borderId="1" xfId="1" applyNumberFormat="1" applyFont="1" applyBorder="1" applyAlignment="1" applyProtection="1">
      <alignment horizontal="center" vertical="center"/>
      <protection locked="0"/>
    </xf>
    <xf numFmtId="2" fontId="17" fillId="0" borderId="1" xfId="1" applyNumberFormat="1" applyFont="1" applyBorder="1" applyAlignment="1" applyProtection="1">
      <alignment horizontal="center" vertical="center"/>
      <protection locked="0"/>
    </xf>
    <xf numFmtId="3" fontId="17" fillId="0" borderId="20" xfId="4" applyNumberFormat="1" applyFont="1" applyBorder="1" applyAlignment="1" applyProtection="1">
      <alignment horizontal="center" vertical="center"/>
      <protection locked="0"/>
    </xf>
    <xf numFmtId="4" fontId="17" fillId="0" borderId="35" xfId="1" applyNumberFormat="1" applyFont="1" applyFill="1" applyBorder="1" applyAlignment="1" applyProtection="1">
      <alignment horizontal="center" vertical="center"/>
      <protection locked="0"/>
    </xf>
    <xf numFmtId="3" fontId="17" fillId="0" borderId="21" xfId="4" applyNumberFormat="1" applyFont="1" applyBorder="1" applyAlignment="1" applyProtection="1">
      <alignment horizontal="center" vertical="center"/>
      <protection locked="0"/>
    </xf>
    <xf numFmtId="1" fontId="4" fillId="10" borderId="34" xfId="4" applyNumberFormat="1" applyFont="1" applyFill="1" applyBorder="1" applyAlignment="1" applyProtection="1">
      <alignment horizontal="center" vertical="center"/>
      <protection locked="0"/>
    </xf>
    <xf numFmtId="3" fontId="47" fillId="0" borderId="0" xfId="1" applyNumberFormat="1" applyFont="1" applyAlignment="1" applyProtection="1">
      <alignment horizontal="center" vertical="center"/>
      <protection locked="0"/>
    </xf>
    <xf numFmtId="3" fontId="4" fillId="0" borderId="33" xfId="1" applyNumberFormat="1" applyFont="1" applyFill="1" applyBorder="1" applyAlignment="1" applyProtection="1">
      <alignment horizontal="center" vertical="center"/>
      <protection locked="0"/>
    </xf>
    <xf numFmtId="173" fontId="4" fillId="9" borderId="1" xfId="1" applyNumberFormat="1" applyFont="1" applyFill="1" applyBorder="1" applyAlignment="1" applyProtection="1">
      <alignment horizontal="center" vertical="center"/>
    </xf>
    <xf numFmtId="173" fontId="4" fillId="9" borderId="36" xfId="1" applyNumberFormat="1" applyFont="1" applyFill="1" applyBorder="1" applyAlignment="1" applyProtection="1">
      <alignment horizontal="center" vertical="center"/>
    </xf>
    <xf numFmtId="165" fontId="4" fillId="10" borderId="4" xfId="1" applyNumberFormat="1" applyFont="1" applyFill="1" applyBorder="1" applyAlignment="1" applyProtection="1">
      <alignment horizontal="center" vertical="center"/>
      <protection locked="0"/>
    </xf>
    <xf numFmtId="165" fontId="4" fillId="0" borderId="4" xfId="1" applyNumberFormat="1" applyFont="1" applyFill="1" applyBorder="1" applyAlignment="1" applyProtection="1">
      <alignment horizontal="center" vertical="center"/>
      <protection locked="0"/>
    </xf>
    <xf numFmtId="4" fontId="4" fillId="10" borderId="4" xfId="1" applyNumberFormat="1" applyFont="1" applyFill="1" applyBorder="1" applyAlignment="1" applyProtection="1">
      <alignment horizontal="center" vertical="center"/>
      <protection locked="0"/>
    </xf>
    <xf numFmtId="174" fontId="4" fillId="9" borderId="1" xfId="1" applyNumberFormat="1" applyFont="1" applyFill="1" applyBorder="1" applyAlignment="1" applyProtection="1">
      <alignment horizontal="center" vertical="center"/>
    </xf>
    <xf numFmtId="1" fontId="4" fillId="10" borderId="32" xfId="4" applyNumberFormat="1" applyFont="1" applyFill="1" applyBorder="1" applyAlignment="1" applyProtection="1">
      <alignment horizontal="center" vertical="center"/>
      <protection locked="0"/>
    </xf>
    <xf numFmtId="3" fontId="4" fillId="0" borderId="1" xfId="1" applyNumberFormat="1" applyFont="1" applyBorder="1" applyAlignment="1" applyProtection="1">
      <alignment horizontal="center" vertical="center"/>
      <protection locked="0"/>
    </xf>
    <xf numFmtId="173" fontId="4" fillId="9" borderId="33" xfId="1" applyNumberFormat="1" applyFont="1" applyFill="1" applyBorder="1" applyAlignment="1" applyProtection="1">
      <alignment horizontal="center" vertical="center"/>
    </xf>
    <xf numFmtId="3" fontId="4" fillId="0" borderId="16" xfId="1" applyNumberFormat="1" applyFont="1" applyBorder="1" applyAlignment="1" applyProtection="1">
      <alignment horizontal="center" vertical="center"/>
      <protection locked="0"/>
    </xf>
    <xf numFmtId="173" fontId="4" fillId="9" borderId="17" xfId="1" applyNumberFormat="1" applyFont="1" applyFill="1" applyBorder="1" applyAlignment="1" applyProtection="1">
      <alignment horizontal="center" vertical="center"/>
    </xf>
    <xf numFmtId="1" fontId="4" fillId="9" borderId="1" xfId="1" applyNumberFormat="1" applyFont="1" applyFill="1" applyBorder="1" applyAlignment="1" applyProtection="1">
      <alignment horizontal="center" vertical="center"/>
    </xf>
    <xf numFmtId="3" fontId="4" fillId="9" borderId="1" xfId="1" applyNumberFormat="1" applyFont="1" applyFill="1" applyBorder="1" applyAlignment="1" applyProtection="1">
      <alignment horizontal="center" vertical="center"/>
    </xf>
    <xf numFmtId="3" fontId="4" fillId="9" borderId="36" xfId="1" applyNumberFormat="1" applyFont="1" applyFill="1" applyBorder="1" applyAlignment="1" applyProtection="1">
      <alignment horizontal="center" vertical="center"/>
    </xf>
    <xf numFmtId="3" fontId="4" fillId="9" borderId="33" xfId="1" applyNumberFormat="1" applyFont="1" applyFill="1" applyBorder="1" applyAlignment="1" applyProtection="1">
      <alignment horizontal="center" vertical="center"/>
    </xf>
    <xf numFmtId="3" fontId="4" fillId="9" borderId="17" xfId="1" applyNumberFormat="1" applyFont="1" applyFill="1" applyBorder="1" applyAlignment="1" applyProtection="1">
      <alignment horizontal="center" vertical="center"/>
    </xf>
    <xf numFmtId="169" fontId="18" fillId="0" borderId="13" xfId="0" applyNumberFormat="1" applyFont="1" applyFill="1" applyBorder="1" applyAlignment="1" applyProtection="1">
      <alignment horizontal="center" vertical="center"/>
    </xf>
    <xf numFmtId="3" fontId="18" fillId="9" borderId="30" xfId="2" applyNumberFormat="1" applyFont="1" applyFill="1" applyBorder="1" applyAlignment="1" applyProtection="1">
      <alignment horizontal="center" vertical="center"/>
    </xf>
    <xf numFmtId="0" fontId="0" fillId="0" borderId="0" xfId="0" applyProtection="1"/>
    <xf numFmtId="0" fontId="1" fillId="0" borderId="0" xfId="4" applyProtection="1"/>
    <xf numFmtId="0" fontId="2" fillId="0" borderId="0" xfId="4" applyFont="1" applyAlignment="1" applyProtection="1">
      <alignment horizontal="left"/>
    </xf>
    <xf numFmtId="0" fontId="21" fillId="0" borderId="0" xfId="4" applyFont="1" applyBorder="1" applyAlignment="1" applyProtection="1">
      <alignment horizontal="right" vertical="center"/>
    </xf>
    <xf numFmtId="0" fontId="21" fillId="0" borderId="0" xfId="4" applyFont="1" applyBorder="1" applyAlignment="1" applyProtection="1">
      <alignment horizontal="center" vertical="center"/>
    </xf>
    <xf numFmtId="0" fontId="19" fillId="0" borderId="0" xfId="4" applyFont="1" applyAlignment="1" applyProtection="1">
      <alignment horizontal="center"/>
    </xf>
    <xf numFmtId="15" fontId="1" fillId="0" borderId="0" xfId="4" applyNumberFormat="1" applyProtection="1"/>
    <xf numFmtId="0" fontId="1" fillId="0" borderId="0" xfId="4" applyFont="1" applyProtection="1"/>
    <xf numFmtId="0" fontId="3" fillId="0" borderId="0" xfId="4" applyFont="1" applyBorder="1" applyAlignment="1" applyProtection="1">
      <alignment horizontal="left"/>
    </xf>
    <xf numFmtId="0" fontId="1" fillId="0" borderId="0" xfId="4" applyBorder="1" applyAlignment="1" applyProtection="1">
      <alignment horizontal="left"/>
    </xf>
    <xf numFmtId="0" fontId="2" fillId="0" borderId="0" xfId="4" applyFont="1" applyProtection="1"/>
    <xf numFmtId="0" fontId="17" fillId="0" borderId="0" xfId="4" applyFont="1" applyAlignment="1" applyProtection="1">
      <alignment horizontal="center"/>
    </xf>
    <xf numFmtId="0" fontId="3" fillId="0" borderId="0" xfId="4" applyFont="1" applyAlignment="1" applyProtection="1">
      <alignment horizontal="right" vertical="center"/>
    </xf>
    <xf numFmtId="0" fontId="32" fillId="0" borderId="0" xfId="0" applyFont="1" applyBorder="1" applyAlignment="1" applyProtection="1">
      <alignment horizontal="left" vertical="center"/>
    </xf>
    <xf numFmtId="0" fontId="1" fillId="0" borderId="10" xfId="4" applyBorder="1" applyProtection="1"/>
    <xf numFmtId="0" fontId="0" fillId="0" borderId="11" xfId="0" applyBorder="1" applyProtection="1"/>
    <xf numFmtId="0" fontId="1" fillId="0" borderId="0" xfId="4" applyFill="1" applyProtection="1"/>
    <xf numFmtId="0" fontId="2" fillId="0" borderId="0" xfId="4" applyFont="1" applyFill="1" applyAlignment="1" applyProtection="1">
      <alignment vertical="center"/>
    </xf>
    <xf numFmtId="0" fontId="3" fillId="0" borderId="0" xfId="4" applyFont="1" applyFill="1" applyAlignment="1" applyProtection="1">
      <alignment horizontal="left" vertical="center"/>
    </xf>
    <xf numFmtId="0" fontId="18" fillId="0" borderId="0" xfId="4" applyFont="1" applyFill="1" applyAlignment="1" applyProtection="1">
      <alignment horizontal="left" vertical="center"/>
    </xf>
    <xf numFmtId="0" fontId="17" fillId="0" borderId="0" xfId="4" applyFont="1" applyFill="1" applyProtection="1"/>
    <xf numFmtId="0" fontId="48" fillId="0" borderId="0" xfId="0" applyFont="1" applyFill="1" applyProtection="1"/>
    <xf numFmtId="0" fontId="48" fillId="0" borderId="0" xfId="0" applyFont="1" applyProtection="1"/>
    <xf numFmtId="0" fontId="18" fillId="0" borderId="0" xfId="4" applyFont="1" applyAlignment="1" applyProtection="1">
      <alignment horizontal="left" vertical="center"/>
    </xf>
    <xf numFmtId="0" fontId="4" fillId="0" borderId="10" xfId="4" applyFont="1" applyBorder="1" applyAlignment="1" applyProtection="1">
      <alignment vertical="center"/>
    </xf>
    <xf numFmtId="0" fontId="4" fillId="0" borderId="0" xfId="4" applyFont="1" applyFill="1" applyProtection="1"/>
    <xf numFmtId="0" fontId="0" fillId="0" borderId="0" xfId="0" applyFill="1" applyProtection="1"/>
    <xf numFmtId="0" fontId="4" fillId="0" borderId="0" xfId="4" applyFont="1" applyFill="1" applyBorder="1" applyAlignment="1" applyProtection="1">
      <alignment horizontal="center"/>
    </xf>
    <xf numFmtId="0" fontId="3" fillId="0" borderId="0" xfId="4" applyFont="1" applyAlignment="1" applyProtection="1">
      <alignment horizontal="left" vertical="center"/>
    </xf>
    <xf numFmtId="0" fontId="4" fillId="0" borderId="0" xfId="4" applyFont="1" applyBorder="1" applyAlignment="1" applyProtection="1">
      <alignment horizontal="center" vertical="center"/>
    </xf>
    <xf numFmtId="0" fontId="3" fillId="0" borderId="0" xfId="4" applyFont="1" applyBorder="1" applyAlignment="1" applyProtection="1">
      <alignment horizontal="center"/>
    </xf>
    <xf numFmtId="172" fontId="46" fillId="0" borderId="12" xfId="1" applyNumberFormat="1" applyFont="1" applyFill="1" applyBorder="1" applyAlignment="1" applyProtection="1">
      <alignment vertical="center"/>
    </xf>
    <xf numFmtId="172" fontId="46" fillId="0" borderId="0" xfId="1" applyNumberFormat="1" applyFont="1" applyFill="1" applyBorder="1" applyAlignment="1" applyProtection="1">
      <alignment vertical="center"/>
    </xf>
    <xf numFmtId="0" fontId="46" fillId="0" borderId="0" xfId="0" applyFont="1" applyFill="1" applyAlignment="1" applyProtection="1">
      <alignment horizontal="left" vertical="center"/>
    </xf>
    <xf numFmtId="169" fontId="18" fillId="8" borderId="12" xfId="0" applyNumberFormat="1" applyFont="1" applyFill="1" applyBorder="1" applyAlignment="1" applyProtection="1">
      <alignment horizontal="center" vertical="center"/>
    </xf>
    <xf numFmtId="0" fontId="46" fillId="0" borderId="0" xfId="0" applyFont="1" applyAlignment="1" applyProtection="1">
      <alignment horizontal="left" vertical="center"/>
    </xf>
    <xf numFmtId="172" fontId="17" fillId="9" borderId="12" xfId="1" applyNumberFormat="1" applyFont="1" applyFill="1" applyBorder="1" applyAlignment="1" applyProtection="1">
      <alignment vertical="center"/>
    </xf>
    <xf numFmtId="0" fontId="47" fillId="0" borderId="0" xfId="0" applyFont="1" applyAlignment="1" applyProtection="1">
      <alignment horizontal="left" vertical="center"/>
    </xf>
    <xf numFmtId="0" fontId="5" fillId="0" borderId="0" xfId="4" applyFont="1" applyBorder="1" applyAlignment="1" applyProtection="1">
      <alignment horizontal="center" vertical="center"/>
    </xf>
    <xf numFmtId="0" fontId="1" fillId="10" borderId="0" xfId="4" applyFill="1" applyProtection="1"/>
    <xf numFmtId="0" fontId="1" fillId="10" borderId="0" xfId="4" applyFill="1" applyBorder="1" applyProtection="1"/>
    <xf numFmtId="0" fontId="1" fillId="0" borderId="13" xfId="4" applyFill="1" applyBorder="1" applyProtection="1"/>
    <xf numFmtId="0" fontId="1" fillId="0" borderId="0" xfId="4" applyFill="1" applyBorder="1" applyProtection="1"/>
    <xf numFmtId="0" fontId="1" fillId="0" borderId="0" xfId="4" applyBorder="1" applyProtection="1"/>
    <xf numFmtId="0" fontId="6" fillId="10" borderId="0" xfId="4" applyFont="1" applyFill="1" applyAlignment="1" applyProtection="1">
      <alignment horizontal="center" vertical="center"/>
    </xf>
    <xf numFmtId="3" fontId="17" fillId="0" borderId="0" xfId="4" applyNumberFormat="1" applyFont="1" applyFill="1" applyBorder="1" applyAlignment="1" applyProtection="1">
      <alignment horizontal="center"/>
    </xf>
    <xf numFmtId="0" fontId="6" fillId="0" borderId="0" xfId="4" applyFont="1" applyFill="1" applyBorder="1" applyAlignment="1" applyProtection="1">
      <alignment horizontal="center" vertical="center"/>
    </xf>
    <xf numFmtId="0" fontId="3" fillId="0" borderId="11" xfId="4" applyFont="1" applyFill="1" applyBorder="1" applyAlignment="1" applyProtection="1">
      <alignment vertical="center"/>
    </xf>
    <xf numFmtId="0" fontId="3" fillId="0" borderId="0" xfId="4" applyFont="1" applyFill="1" applyBorder="1" applyAlignment="1" applyProtection="1">
      <alignment horizontal="center" vertical="center"/>
    </xf>
    <xf numFmtId="0" fontId="3" fillId="0" borderId="0" xfId="4" applyFont="1" applyFill="1" applyBorder="1" applyAlignment="1" applyProtection="1">
      <alignment vertical="center"/>
    </xf>
    <xf numFmtId="0" fontId="3" fillId="3" borderId="14" xfId="4" applyFont="1" applyFill="1" applyBorder="1" applyAlignment="1" applyProtection="1">
      <alignment horizontal="center" vertical="center"/>
    </xf>
    <xf numFmtId="0" fontId="2" fillId="10" borderId="32" xfId="4" applyFont="1" applyFill="1" applyBorder="1" applyAlignment="1" applyProtection="1">
      <alignment horizontal="center" vertical="center" textRotation="90"/>
    </xf>
    <xf numFmtId="0" fontId="2" fillId="10" borderId="1" xfId="4" applyFont="1" applyFill="1" applyBorder="1" applyAlignment="1" applyProtection="1">
      <alignment horizontal="center" vertical="center" textRotation="90" wrapText="1"/>
    </xf>
    <xf numFmtId="0" fontId="2" fillId="10" borderId="33" xfId="4" applyFont="1" applyFill="1" applyBorder="1" applyAlignment="1" applyProtection="1">
      <alignment horizontal="center" vertical="center" textRotation="90" wrapText="1"/>
    </xf>
    <xf numFmtId="0" fontId="1" fillId="0" borderId="0" xfId="4" applyFont="1" applyFill="1" applyBorder="1" applyAlignment="1" applyProtection="1">
      <alignment horizontal="center" vertical="center" textRotation="90" wrapText="1"/>
    </xf>
    <xf numFmtId="0" fontId="1" fillId="0" borderId="0" xfId="4" applyFont="1" applyFill="1" applyBorder="1" applyAlignment="1" applyProtection="1">
      <alignment horizontal="center" textRotation="90"/>
    </xf>
    <xf numFmtId="0" fontId="1" fillId="0" borderId="0" xfId="4" applyFont="1" applyFill="1" applyBorder="1" applyProtection="1"/>
    <xf numFmtId="0" fontId="6" fillId="0" borderId="20" xfId="4" applyFont="1" applyBorder="1" applyAlignment="1" applyProtection="1">
      <alignment horizontal="center" vertical="center" wrapText="1"/>
    </xf>
    <xf numFmtId="0" fontId="1" fillId="10" borderId="0" xfId="4" applyFill="1" applyAlignment="1" applyProtection="1">
      <alignment horizontal="center"/>
    </xf>
    <xf numFmtId="0" fontId="8" fillId="10" borderId="15" xfId="4" applyFont="1" applyFill="1" applyBorder="1" applyAlignment="1" applyProtection="1">
      <alignment horizontal="center"/>
    </xf>
    <xf numFmtId="0" fontId="8" fillId="10" borderId="16" xfId="4" applyFont="1" applyFill="1" applyBorder="1" applyAlignment="1" applyProtection="1">
      <alignment horizontal="center"/>
    </xf>
    <xf numFmtId="0" fontId="8" fillId="0" borderId="17" xfId="4" applyFont="1" applyBorder="1" applyAlignment="1" applyProtection="1">
      <alignment horizontal="center"/>
    </xf>
    <xf numFmtId="0" fontId="8" fillId="0" borderId="0" xfId="4" applyFont="1" applyFill="1" applyBorder="1" applyAlignment="1" applyProtection="1">
      <alignment horizontal="center"/>
    </xf>
    <xf numFmtId="0" fontId="8" fillId="0" borderId="16" xfId="4" applyFont="1" applyBorder="1" applyAlignment="1" applyProtection="1">
      <alignment horizontal="center"/>
    </xf>
    <xf numFmtId="0" fontId="8" fillId="0" borderId="0" xfId="4" applyFont="1" applyAlignment="1" applyProtection="1">
      <alignment horizontal="center"/>
    </xf>
    <xf numFmtId="0" fontId="8" fillId="0" borderId="18" xfId="4" applyFont="1" applyBorder="1" applyAlignment="1" applyProtection="1">
      <alignment horizontal="center"/>
    </xf>
    <xf numFmtId="0" fontId="2" fillId="10" borderId="19" xfId="4" applyFont="1" applyFill="1" applyBorder="1" applyAlignment="1" applyProtection="1">
      <alignment horizontal="center" vertical="center"/>
    </xf>
    <xf numFmtId="0" fontId="4" fillId="10" borderId="0" xfId="4" applyFont="1" applyFill="1" applyAlignment="1" applyProtection="1">
      <alignment horizontal="center"/>
    </xf>
    <xf numFmtId="0" fontId="17" fillId="0" borderId="0" xfId="4" applyNumberFormat="1" applyFont="1" applyFill="1" applyBorder="1" applyAlignment="1" applyProtection="1">
      <alignment horizontal="center" vertical="center"/>
    </xf>
    <xf numFmtId="0" fontId="0" fillId="0" borderId="0" xfId="0" applyNumberFormat="1" applyAlignment="1" applyProtection="1">
      <alignment vertical="center"/>
    </xf>
    <xf numFmtId="2" fontId="17" fillId="0" borderId="0" xfId="4" applyNumberFormat="1" applyFont="1" applyFill="1" applyBorder="1" applyAlignment="1" applyProtection="1">
      <alignment horizontal="center" vertical="center"/>
    </xf>
    <xf numFmtId="0" fontId="17" fillId="0" borderId="0" xfId="4" applyFont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2" fillId="10" borderId="20" xfId="4" applyFont="1" applyFill="1" applyBorder="1" applyAlignment="1" applyProtection="1">
      <alignment horizontal="center" vertical="center"/>
    </xf>
    <xf numFmtId="15" fontId="0" fillId="0" borderId="0" xfId="0" applyNumberFormat="1" applyAlignment="1" applyProtection="1">
      <alignment vertical="center"/>
    </xf>
    <xf numFmtId="0" fontId="2" fillId="10" borderId="21" xfId="4" applyFont="1" applyFill="1" applyBorder="1" applyAlignment="1" applyProtection="1">
      <alignment horizontal="center" vertical="center"/>
    </xf>
    <xf numFmtId="0" fontId="6" fillId="10" borderId="2" xfId="4" applyFont="1" applyFill="1" applyBorder="1" applyAlignment="1" applyProtection="1">
      <alignment horizontal="center" vertical="center"/>
    </xf>
    <xf numFmtId="3" fontId="18" fillId="0" borderId="22" xfId="4" applyNumberFormat="1" applyFont="1" applyBorder="1" applyAlignment="1" applyProtection="1">
      <alignment horizontal="center" vertical="center"/>
    </xf>
    <xf numFmtId="3" fontId="18" fillId="0" borderId="11" xfId="4" applyNumberFormat="1" applyFont="1" applyFill="1" applyBorder="1" applyAlignment="1" applyProtection="1">
      <alignment horizontal="center" vertical="center"/>
    </xf>
    <xf numFmtId="0" fontId="18" fillId="0" borderId="0" xfId="4" applyFont="1" applyFill="1" applyBorder="1" applyAlignment="1" applyProtection="1">
      <alignment horizontal="center" vertical="center"/>
    </xf>
    <xf numFmtId="2" fontId="18" fillId="0" borderId="11" xfId="4" applyNumberFormat="1" applyFont="1" applyFill="1" applyBorder="1" applyAlignment="1" applyProtection="1">
      <alignment horizontal="center" vertical="center"/>
    </xf>
    <xf numFmtId="2" fontId="18" fillId="0" borderId="0" xfId="4" applyNumberFormat="1" applyFont="1" applyFill="1" applyBorder="1" applyAlignment="1" applyProtection="1">
      <alignment horizontal="center" vertical="center"/>
    </xf>
    <xf numFmtId="0" fontId="45" fillId="0" borderId="0" xfId="0" applyFont="1" applyProtection="1"/>
    <xf numFmtId="2" fontId="17" fillId="0" borderId="11" xfId="4" applyNumberFormat="1" applyFont="1" applyFill="1" applyBorder="1" applyAlignment="1" applyProtection="1">
      <alignment horizontal="center" vertical="center"/>
    </xf>
    <xf numFmtId="0" fontId="48" fillId="0" borderId="23" xfId="0" applyFont="1" applyBorder="1" applyAlignment="1" applyProtection="1">
      <alignment horizontal="center" vertical="center"/>
    </xf>
    <xf numFmtId="3" fontId="1" fillId="10" borderId="0" xfId="4" applyNumberFormat="1" applyFill="1" applyProtection="1"/>
    <xf numFmtId="3" fontId="1" fillId="0" borderId="0" xfId="4" applyNumberFormat="1" applyFill="1" applyProtection="1"/>
    <xf numFmtId="171" fontId="1" fillId="0" borderId="0" xfId="4" applyNumberFormat="1" applyProtection="1"/>
    <xf numFmtId="2" fontId="1" fillId="0" borderId="0" xfId="4" applyNumberFormat="1" applyProtection="1"/>
    <xf numFmtId="0" fontId="1" fillId="10" borderId="0" xfId="4" applyFill="1" applyAlignment="1" applyProtection="1">
      <alignment vertical="center"/>
    </xf>
    <xf numFmtId="0" fontId="17" fillId="10" borderId="0" xfId="4" applyFont="1" applyFill="1" applyBorder="1" applyAlignment="1" applyProtection="1">
      <alignment horizontal="center"/>
    </xf>
    <xf numFmtId="0" fontId="17" fillId="0" borderId="0" xfId="4" applyFont="1" applyFill="1" applyBorder="1" applyProtection="1"/>
    <xf numFmtId="3" fontId="18" fillId="10" borderId="24" xfId="4" applyNumberFormat="1" applyFont="1" applyFill="1" applyBorder="1" applyAlignment="1" applyProtection="1">
      <alignment horizontal="center" vertical="center"/>
    </xf>
    <xf numFmtId="2" fontId="18" fillId="0" borderId="24" xfId="4" applyNumberFormat="1" applyFont="1" applyBorder="1" applyAlignment="1" applyProtection="1">
      <alignment horizontal="center" vertical="center"/>
    </xf>
    <xf numFmtId="0" fontId="18" fillId="0" borderId="24" xfId="4" applyFont="1" applyBorder="1" applyAlignment="1" applyProtection="1">
      <alignment horizontal="center" vertical="center"/>
    </xf>
    <xf numFmtId="2" fontId="1" fillId="0" borderId="0" xfId="4" applyNumberFormat="1" applyFill="1" applyProtection="1"/>
    <xf numFmtId="0" fontId="2" fillId="0" borderId="0" xfId="4" applyFont="1" applyFill="1" applyAlignment="1" applyProtection="1">
      <alignment horizontal="left" vertical="center"/>
    </xf>
    <xf numFmtId="0" fontId="1" fillId="0" borderId="0" xfId="4" applyFill="1" applyAlignment="1" applyProtection="1">
      <alignment horizontal="center" vertical="center"/>
    </xf>
    <xf numFmtId="3" fontId="1" fillId="0" borderId="0" xfId="4" applyNumberFormat="1" applyFill="1" applyAlignment="1" applyProtection="1">
      <alignment horizontal="center" vertical="center"/>
    </xf>
    <xf numFmtId="0" fontId="17" fillId="0" borderId="0" xfId="4" applyFont="1" applyFill="1" applyBorder="1" applyAlignment="1" applyProtection="1">
      <alignment horizontal="center" vertical="center"/>
    </xf>
    <xf numFmtId="2" fontId="17" fillId="0" borderId="0" xfId="4" applyNumberFormat="1" applyFont="1" applyFill="1" applyAlignment="1" applyProtection="1">
      <alignment horizontal="center" vertical="center"/>
    </xf>
    <xf numFmtId="0" fontId="4" fillId="0" borderId="0" xfId="4" applyFont="1" applyAlignment="1" applyProtection="1">
      <alignment horizontal="center" vertical="center"/>
    </xf>
    <xf numFmtId="0" fontId="49" fillId="0" borderId="0" xfId="0" applyFont="1" applyAlignment="1" applyProtection="1">
      <alignment horizontal="center" vertical="center"/>
    </xf>
    <xf numFmtId="3" fontId="17" fillId="0" borderId="0" xfId="4" applyNumberFormat="1" applyFont="1" applyFill="1" applyProtection="1"/>
    <xf numFmtId="2" fontId="17" fillId="0" borderId="0" xfId="4" applyNumberFormat="1" applyFont="1" applyFill="1" applyProtection="1"/>
    <xf numFmtId="171" fontId="17" fillId="0" borderId="0" xfId="4" applyNumberFormat="1" applyFont="1" applyProtection="1"/>
    <xf numFmtId="0" fontId="17" fillId="0" borderId="0" xfId="4" applyFont="1" applyProtection="1"/>
    <xf numFmtId="2" fontId="17" fillId="0" borderId="0" xfId="4" applyNumberFormat="1" applyFont="1" applyProtection="1"/>
    <xf numFmtId="0" fontId="6" fillId="0" borderId="0" xfId="4" applyFont="1" applyFill="1" applyAlignment="1" applyProtection="1">
      <alignment vertical="center"/>
    </xf>
    <xf numFmtId="0" fontId="1" fillId="0" borderId="0" xfId="4" applyFill="1" applyAlignment="1" applyProtection="1">
      <alignment vertical="center"/>
    </xf>
    <xf numFmtId="3" fontId="1" fillId="0" borderId="0" xfId="4" applyNumberFormat="1" applyFill="1" applyAlignment="1" applyProtection="1">
      <alignment vertical="center"/>
    </xf>
    <xf numFmtId="4" fontId="18" fillId="0" borderId="0" xfId="4" applyNumberFormat="1" applyFont="1" applyFill="1" applyBorder="1" applyAlignment="1" applyProtection="1">
      <alignment vertical="center"/>
    </xf>
    <xf numFmtId="3" fontId="17" fillId="0" borderId="0" xfId="4" applyNumberFormat="1" applyFont="1" applyFill="1" applyAlignment="1" applyProtection="1">
      <alignment vertical="center"/>
    </xf>
    <xf numFmtId="0" fontId="17" fillId="0" borderId="0" xfId="4" applyFont="1" applyFill="1" applyBorder="1" applyAlignment="1" applyProtection="1">
      <alignment vertical="center"/>
    </xf>
    <xf numFmtId="2" fontId="17" fillId="0" borderId="0" xfId="4" applyNumberFormat="1" applyFont="1" applyFill="1" applyAlignment="1" applyProtection="1">
      <alignment vertical="center"/>
    </xf>
    <xf numFmtId="171" fontId="17" fillId="0" borderId="0" xfId="4" applyNumberFormat="1" applyFont="1" applyAlignment="1" applyProtection="1">
      <alignment vertical="center"/>
    </xf>
    <xf numFmtId="0" fontId="17" fillId="0" borderId="0" xfId="4" applyFont="1" applyAlignment="1" applyProtection="1">
      <alignment vertical="center"/>
    </xf>
    <xf numFmtId="2" fontId="17" fillId="0" borderId="0" xfId="4" applyNumberFormat="1" applyFont="1" applyAlignment="1" applyProtection="1">
      <alignment vertical="center"/>
    </xf>
    <xf numFmtId="0" fontId="1" fillId="0" borderId="0" xfId="4" applyBorder="1" applyAlignment="1" applyProtection="1">
      <alignment horizontal="right"/>
    </xf>
    <xf numFmtId="0" fontId="2" fillId="0" borderId="0" xfId="0" applyFont="1" applyAlignment="1" applyProtection="1"/>
    <xf numFmtId="0" fontId="2" fillId="0" borderId="0" xfId="0" applyFont="1" applyProtection="1"/>
    <xf numFmtId="0" fontId="0" fillId="0" borderId="0" xfId="0" applyBorder="1" applyProtection="1"/>
    <xf numFmtId="0" fontId="22" fillId="0" borderId="0" xfId="0" applyFont="1" applyAlignment="1" applyProtection="1">
      <alignment vertical="center"/>
    </xf>
    <xf numFmtId="0" fontId="43" fillId="0" borderId="0" xfId="0" applyFont="1" applyAlignment="1" applyProtection="1">
      <alignment vertical="center"/>
    </xf>
    <xf numFmtId="0" fontId="1" fillId="0" borderId="0" xfId="0" applyFont="1" applyProtection="1"/>
    <xf numFmtId="0" fontId="59" fillId="0" borderId="0" xfId="0" applyFont="1" applyBorder="1" applyAlignment="1" applyProtection="1">
      <alignment vertical="center"/>
    </xf>
    <xf numFmtId="0" fontId="17" fillId="0" borderId="0" xfId="0" applyFont="1" applyAlignment="1" applyProtection="1">
      <alignment horizontal="center"/>
    </xf>
    <xf numFmtId="0" fontId="2" fillId="0" borderId="0" xfId="0" applyFont="1" applyAlignment="1" applyProtection="1">
      <alignment vertical="center"/>
    </xf>
    <xf numFmtId="0" fontId="2" fillId="0" borderId="0" xfId="0" applyFont="1" applyAlignment="1" applyProtection="1">
      <alignment horizontal="center"/>
    </xf>
    <xf numFmtId="0" fontId="3" fillId="0" borderId="0" xfId="0" applyFont="1" applyAlignment="1" applyProtection="1">
      <alignment horizontal="left" vertical="center"/>
    </xf>
    <xf numFmtId="0" fontId="2" fillId="0" borderId="0" xfId="0" applyFont="1" applyBorder="1" applyAlignment="1" applyProtection="1">
      <alignment vertical="center"/>
    </xf>
    <xf numFmtId="0" fontId="3" fillId="0" borderId="0" xfId="0" applyFont="1" applyAlignment="1" applyProtection="1">
      <alignment vertical="center"/>
    </xf>
    <xf numFmtId="0" fontId="2" fillId="0" borderId="23" xfId="0" applyFont="1" applyBorder="1" applyAlignment="1" applyProtection="1">
      <alignment vertical="center"/>
    </xf>
    <xf numFmtId="0" fontId="2" fillId="0" borderId="0" xfId="0" applyFont="1" applyAlignment="1" applyProtection="1">
      <alignment horizontal="left" vertical="center"/>
    </xf>
    <xf numFmtId="0" fontId="0" fillId="0" borderId="0" xfId="0" applyAlignment="1" applyProtection="1"/>
    <xf numFmtId="0" fontId="1" fillId="0" borderId="0" xfId="0" applyFont="1" applyAlignment="1" applyProtection="1">
      <alignment horizontal="center"/>
    </xf>
    <xf numFmtId="0" fontId="1" fillId="0" borderId="0" xfId="0" applyFont="1" applyAlignment="1" applyProtection="1">
      <alignment horizontal="center" wrapText="1"/>
    </xf>
    <xf numFmtId="0" fontId="1" fillId="0" borderId="0" xfId="0" applyFont="1" applyAlignment="1" applyProtection="1">
      <alignment horizontal="left" wrapText="1"/>
    </xf>
    <xf numFmtId="0" fontId="17" fillId="0" borderId="0" xfId="0" applyFont="1" applyProtection="1"/>
    <xf numFmtId="0" fontId="17" fillId="0" borderId="0" xfId="0" applyFont="1" applyAlignment="1" applyProtection="1">
      <alignment horizontal="right"/>
    </xf>
    <xf numFmtId="0" fontId="0" fillId="0" borderId="0" xfId="0" applyBorder="1" applyAlignment="1" applyProtection="1">
      <alignment horizontal="right" vertical="center"/>
    </xf>
    <xf numFmtId="165" fontId="3" fillId="0" borderId="0" xfId="0" applyNumberFormat="1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Font="1" applyProtection="1"/>
    <xf numFmtId="168" fontId="4" fillId="0" borderId="0" xfId="0" applyNumberFormat="1" applyFont="1" applyBorder="1" applyAlignment="1" applyProtection="1">
      <alignment horizontal="center" vertical="center"/>
    </xf>
    <xf numFmtId="168" fontId="4" fillId="0" borderId="0" xfId="0" applyNumberFormat="1" applyFont="1" applyBorder="1" applyProtection="1"/>
    <xf numFmtId="167" fontId="4" fillId="0" borderId="0" xfId="0" applyNumberFormat="1" applyFont="1" applyBorder="1" applyAlignment="1" applyProtection="1"/>
    <xf numFmtId="169" fontId="3" fillId="0" borderId="0" xfId="0" applyNumberFormat="1" applyFont="1" applyBorder="1" applyAlignment="1" applyProtection="1">
      <alignment horizontal="center" vertical="center"/>
    </xf>
    <xf numFmtId="0" fontId="10" fillId="0" borderId="0" xfId="0" applyFont="1" applyAlignment="1" applyProtection="1">
      <alignment horizontal="center" vertical="center" wrapText="1"/>
    </xf>
    <xf numFmtId="0" fontId="9" fillId="0" borderId="0" xfId="0" applyFont="1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 wrapText="1"/>
    </xf>
    <xf numFmtId="0" fontId="1" fillId="0" borderId="0" xfId="0" applyFont="1" applyAlignment="1" applyProtection="1">
      <alignment horizontal="center" vertical="center"/>
    </xf>
    <xf numFmtId="0" fontId="1" fillId="0" borderId="0" xfId="0" applyFont="1" applyAlignment="1" applyProtection="1">
      <alignment vertical="center"/>
    </xf>
    <xf numFmtId="0" fontId="1" fillId="0" borderId="0" xfId="0" applyFont="1" applyBorder="1" applyAlignment="1" applyProtection="1"/>
    <xf numFmtId="165" fontId="3" fillId="0" borderId="0" xfId="0" applyNumberFormat="1" applyFont="1" applyBorder="1" applyAlignment="1" applyProtection="1">
      <alignment vertical="center"/>
    </xf>
    <xf numFmtId="0" fontId="17" fillId="0" borderId="0" xfId="0" applyFont="1" applyBorder="1" applyAlignment="1" applyProtection="1">
      <alignment vertical="center"/>
    </xf>
    <xf numFmtId="167" fontId="17" fillId="0" borderId="0" xfId="0" applyNumberFormat="1" applyFont="1" applyBorder="1" applyAlignment="1" applyProtection="1">
      <alignment vertical="center"/>
    </xf>
    <xf numFmtId="167" fontId="17" fillId="0" borderId="0" xfId="0" applyNumberFormat="1" applyFont="1" applyBorder="1" applyAlignment="1" applyProtection="1"/>
    <xf numFmtId="0" fontId="6" fillId="0" borderId="0" xfId="0" applyFont="1" applyAlignment="1" applyProtection="1">
      <alignment horizontal="center" vertical="center"/>
    </xf>
    <xf numFmtId="0" fontId="2" fillId="0" borderId="15" xfId="0" applyFont="1" applyBorder="1" applyAlignment="1" applyProtection="1">
      <alignment horizontal="center" vertical="center" textRotation="90" wrapText="1"/>
    </xf>
    <xf numFmtId="0" fontId="2" fillId="0" borderId="16" xfId="0" applyFont="1" applyBorder="1" applyAlignment="1" applyProtection="1">
      <alignment horizontal="center" vertical="center" textRotation="90" wrapText="1"/>
    </xf>
    <xf numFmtId="0" fontId="2" fillId="0" borderId="17" xfId="0" applyFont="1" applyBorder="1" applyAlignment="1" applyProtection="1">
      <alignment horizontal="center" vertical="center" textRotation="90" wrapText="1"/>
    </xf>
    <xf numFmtId="0" fontId="9" fillId="0" borderId="0" xfId="0" applyFont="1" applyAlignment="1" applyProtection="1">
      <alignment horizontal="center" textRotation="90"/>
    </xf>
    <xf numFmtId="0" fontId="13" fillId="0" borderId="0" xfId="0" applyFont="1" applyAlignment="1" applyProtection="1">
      <alignment horizontal="center" vertical="center"/>
    </xf>
    <xf numFmtId="0" fontId="8" fillId="0" borderId="6" xfId="0" applyFont="1" applyBorder="1" applyAlignment="1" applyProtection="1">
      <alignment horizontal="center" vertical="center"/>
    </xf>
    <xf numFmtId="0" fontId="8" fillId="0" borderId="7" xfId="0" applyFont="1" applyBorder="1" applyAlignment="1" applyProtection="1">
      <alignment horizontal="center" vertical="center"/>
    </xf>
    <xf numFmtId="0" fontId="8" fillId="0" borderId="8" xfId="0" applyFont="1" applyBorder="1" applyAlignment="1" applyProtection="1">
      <alignment horizontal="center" vertical="center"/>
    </xf>
    <xf numFmtId="0" fontId="8" fillId="0" borderId="0" xfId="0" applyFont="1" applyAlignment="1" applyProtection="1">
      <alignment vertical="center"/>
    </xf>
    <xf numFmtId="0" fontId="13" fillId="0" borderId="0" xfId="0" applyFont="1" applyAlignment="1" applyProtection="1">
      <alignment vertical="center"/>
    </xf>
    <xf numFmtId="0" fontId="2" fillId="0" borderId="14" xfId="0" applyFont="1" applyBorder="1" applyAlignment="1" applyProtection="1">
      <alignment horizontal="center" vertical="center"/>
    </xf>
    <xf numFmtId="0" fontId="2" fillId="0" borderId="20" xfId="0" applyFont="1" applyBorder="1" applyAlignment="1" applyProtection="1">
      <alignment horizontal="center" vertical="center"/>
    </xf>
    <xf numFmtId="0" fontId="2" fillId="0" borderId="21" xfId="0" applyFont="1" applyBorder="1" applyAlignment="1" applyProtection="1">
      <alignment horizontal="center" vertical="center"/>
    </xf>
    <xf numFmtId="0" fontId="6" fillId="0" borderId="2" xfId="0" applyFont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18" fillId="0" borderId="0" xfId="0" applyFont="1" applyAlignment="1" applyProtection="1">
      <alignment horizontal="center" vertical="center"/>
    </xf>
    <xf numFmtId="0" fontId="5" fillId="0" borderId="0" xfId="0" applyFont="1" applyAlignment="1" applyProtection="1">
      <alignment vertical="center"/>
    </xf>
    <xf numFmtId="0" fontId="9" fillId="0" borderId="0" xfId="0" applyFont="1" applyAlignment="1" applyProtection="1">
      <alignment horizontal="center"/>
    </xf>
    <xf numFmtId="165" fontId="0" fillId="0" borderId="0" xfId="0" applyNumberFormat="1" applyProtection="1"/>
    <xf numFmtId="4" fontId="0" fillId="0" borderId="0" xfId="0" applyNumberFormat="1" applyProtection="1"/>
    <xf numFmtId="166" fontId="6" fillId="0" borderId="0" xfId="0" applyNumberFormat="1" applyFont="1" applyBorder="1" applyAlignment="1" applyProtection="1">
      <alignment vertical="center"/>
    </xf>
    <xf numFmtId="165" fontId="6" fillId="0" borderId="0" xfId="0" applyNumberFormat="1" applyFont="1" applyBorder="1" applyAlignment="1" applyProtection="1">
      <alignment vertical="center"/>
    </xf>
    <xf numFmtId="4" fontId="3" fillId="0" borderId="0" xfId="0" applyNumberFormat="1" applyFont="1" applyBorder="1" applyAlignment="1" applyProtection="1">
      <alignment vertical="center"/>
    </xf>
    <xf numFmtId="0" fontId="10" fillId="0" borderId="0" xfId="0" applyFont="1" applyAlignment="1" applyProtection="1">
      <alignment horizontal="center"/>
    </xf>
    <xf numFmtId="0" fontId="6" fillId="0" borderId="12" xfId="0" applyFont="1" applyBorder="1" applyAlignment="1" applyProtection="1">
      <alignment horizontal="center" vertical="center" wrapText="1"/>
    </xf>
    <xf numFmtId="170" fontId="3" fillId="0" borderId="0" xfId="0" applyNumberFormat="1" applyFont="1" applyProtection="1"/>
    <xf numFmtId="0" fontId="50" fillId="0" borderId="0" xfId="0" applyFont="1" applyProtection="1"/>
    <xf numFmtId="0" fontId="3" fillId="0" borderId="0" xfId="0" applyFont="1" applyAlignment="1" applyProtection="1">
      <alignment horizontal="center" vertical="center"/>
    </xf>
    <xf numFmtId="0" fontId="32" fillId="10" borderId="0" xfId="0" applyFont="1" applyFill="1" applyBorder="1" applyAlignment="1" applyProtection="1">
      <alignment wrapText="1"/>
    </xf>
    <xf numFmtId="0" fontId="50" fillId="0" borderId="0" xfId="0" applyFont="1" applyAlignment="1" applyProtection="1">
      <alignment vertical="center"/>
    </xf>
    <xf numFmtId="0" fontId="59" fillId="0" borderId="0" xfId="0" applyFont="1" applyBorder="1" applyProtection="1"/>
    <xf numFmtId="0" fontId="50" fillId="0" borderId="0" xfId="0" applyFont="1" applyAlignment="1" applyProtection="1"/>
    <xf numFmtId="0" fontId="4" fillId="0" borderId="0" xfId="0" applyFont="1" applyBorder="1" applyAlignment="1" applyProtection="1">
      <alignment vertical="center"/>
    </xf>
    <xf numFmtId="3" fontId="18" fillId="0" borderId="0" xfId="2" applyNumberFormat="1" applyFont="1" applyFill="1" applyBorder="1" applyAlignment="1" applyProtection="1">
      <alignment horizontal="center" vertical="center"/>
    </xf>
    <xf numFmtId="0" fontId="2" fillId="0" borderId="11" xfId="0" applyFont="1" applyBorder="1" applyAlignment="1" applyProtection="1">
      <alignment vertical="center"/>
    </xf>
    <xf numFmtId="0" fontId="2" fillId="0" borderId="0" xfId="0" applyFont="1" applyFill="1" applyBorder="1" applyAlignment="1" applyProtection="1">
      <alignment vertical="center"/>
    </xf>
    <xf numFmtId="0" fontId="54" fillId="0" borderId="0" xfId="0" applyFont="1" applyBorder="1" applyAlignment="1" applyProtection="1">
      <alignment horizontal="center" vertical="center" textRotation="90"/>
    </xf>
    <xf numFmtId="0" fontId="50" fillId="0" borderId="0" xfId="0" applyFont="1" applyFill="1" applyBorder="1" applyProtection="1"/>
    <xf numFmtId="0" fontId="1" fillId="0" borderId="26" xfId="0" applyFont="1" applyFill="1" applyBorder="1" applyAlignment="1" applyProtection="1">
      <alignment horizontal="center" vertical="center"/>
    </xf>
    <xf numFmtId="0" fontId="1" fillId="0" borderId="27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center" vertical="center"/>
    </xf>
    <xf numFmtId="0" fontId="54" fillId="0" borderId="26" xfId="0" applyFont="1" applyBorder="1" applyAlignment="1" applyProtection="1">
      <alignment horizontal="center" vertical="center" textRotation="90"/>
    </xf>
    <xf numFmtId="0" fontId="54" fillId="0" borderId="27" xfId="0" applyFont="1" applyBorder="1" applyAlignment="1" applyProtection="1">
      <alignment horizontal="center" vertical="center" textRotation="90"/>
    </xf>
    <xf numFmtId="0" fontId="50" fillId="0" borderId="0" xfId="0" applyFont="1" applyFill="1" applyProtection="1"/>
    <xf numFmtId="0" fontId="50" fillId="0" borderId="11" xfId="0" applyFont="1" applyBorder="1" applyAlignment="1" applyProtection="1">
      <alignment horizontal="center" vertical="center"/>
    </xf>
    <xf numFmtId="0" fontId="50" fillId="0" borderId="0" xfId="0" applyFont="1" applyBorder="1" applyProtection="1"/>
    <xf numFmtId="0" fontId="50" fillId="0" borderId="0" xfId="0" applyFont="1" applyBorder="1" applyAlignment="1" applyProtection="1">
      <alignment horizontal="center" vertical="center"/>
    </xf>
    <xf numFmtId="0" fontId="50" fillId="0" borderId="0" xfId="0" applyFont="1" applyFill="1" applyBorder="1" applyAlignment="1" applyProtection="1">
      <alignment horizontal="center" vertical="center"/>
    </xf>
    <xf numFmtId="0" fontId="50" fillId="0" borderId="10" xfId="0" applyFont="1" applyBorder="1" applyProtection="1"/>
    <xf numFmtId="0" fontId="50" fillId="0" borderId="11" xfId="0" applyFont="1" applyBorder="1" applyProtection="1"/>
    <xf numFmtId="172" fontId="54" fillId="0" borderId="10" xfId="1" applyNumberFormat="1" applyFont="1" applyFill="1" applyBorder="1" applyAlignment="1" applyProtection="1">
      <alignment horizontal="center" vertical="center"/>
    </xf>
    <xf numFmtId="0" fontId="55" fillId="0" borderId="11" xfId="0" applyFont="1" applyBorder="1" applyProtection="1"/>
    <xf numFmtId="0" fontId="50" fillId="0" borderId="10" xfId="0" applyFont="1" applyFill="1" applyBorder="1" applyAlignment="1" applyProtection="1"/>
    <xf numFmtId="0" fontId="9" fillId="0" borderId="10" xfId="0" applyFont="1" applyFill="1" applyBorder="1" applyAlignment="1" applyProtection="1">
      <alignment horizontal="center" vertical="center" wrapText="1"/>
    </xf>
    <xf numFmtId="0" fontId="50" fillId="0" borderId="0" xfId="0" applyFont="1" applyFill="1" applyBorder="1" applyAlignment="1" applyProtection="1">
      <alignment vertical="center"/>
    </xf>
    <xf numFmtId="0" fontId="50" fillId="0" borderId="0" xfId="0" applyFont="1" applyBorder="1" applyAlignment="1" applyProtection="1">
      <alignment vertical="center"/>
    </xf>
    <xf numFmtId="0" fontId="50" fillId="0" borderId="10" xfId="0" applyFont="1" applyBorder="1" applyAlignment="1" applyProtection="1">
      <alignment vertical="center"/>
    </xf>
    <xf numFmtId="0" fontId="9" fillId="0" borderId="11" xfId="0" applyFont="1" applyFill="1" applyBorder="1" applyAlignment="1" applyProtection="1">
      <alignment vertical="center" wrapText="1"/>
    </xf>
    <xf numFmtId="0" fontId="1" fillId="0" borderId="0" xfId="0" applyFont="1" applyFill="1" applyBorder="1" applyAlignment="1" applyProtection="1">
      <alignment vertical="center"/>
    </xf>
    <xf numFmtId="166" fontId="9" fillId="0" borderId="0" xfId="0" applyNumberFormat="1" applyFont="1" applyFill="1" applyBorder="1" applyAlignment="1" applyProtection="1">
      <alignment vertical="center" wrapText="1"/>
    </xf>
    <xf numFmtId="166" fontId="9" fillId="0" borderId="0" xfId="0" applyNumberFormat="1" applyFont="1" applyFill="1" applyBorder="1" applyAlignment="1" applyProtection="1">
      <alignment horizontal="center" vertical="center" wrapText="1"/>
    </xf>
    <xf numFmtId="0" fontId="13" fillId="0" borderId="0" xfId="0" applyFont="1" applyBorder="1" applyAlignment="1" applyProtection="1">
      <alignment vertical="center"/>
    </xf>
    <xf numFmtId="0" fontId="13" fillId="0" borderId="0" xfId="0" applyFont="1" applyBorder="1" applyAlignment="1" applyProtection="1">
      <alignment horizontal="right" vertical="center"/>
    </xf>
    <xf numFmtId="0" fontId="52" fillId="0" borderId="11" xfId="0" applyFont="1" applyBorder="1" applyAlignment="1" applyProtection="1">
      <alignment vertical="center"/>
    </xf>
    <xf numFmtId="169" fontId="33" fillId="0" borderId="10" xfId="0" applyNumberFormat="1" applyFont="1" applyFill="1" applyBorder="1" applyAlignment="1" applyProtection="1">
      <alignment horizontal="center" vertical="center"/>
    </xf>
    <xf numFmtId="0" fontId="50" fillId="0" borderId="11" xfId="0" applyFont="1" applyFill="1" applyBorder="1" applyProtection="1"/>
    <xf numFmtId="0" fontId="50" fillId="0" borderId="10" xfId="0" applyFont="1" applyFill="1" applyBorder="1" applyProtection="1"/>
    <xf numFmtId="0" fontId="56" fillId="0" borderId="11" xfId="0" applyFont="1" applyBorder="1" applyAlignment="1" applyProtection="1">
      <alignment vertical="center"/>
    </xf>
    <xf numFmtId="0" fontId="1" fillId="0" borderId="10" xfId="0" applyFont="1" applyFill="1" applyBorder="1" applyAlignment="1" applyProtection="1">
      <alignment horizontal="center" vertical="center"/>
    </xf>
    <xf numFmtId="172" fontId="46" fillId="0" borderId="10" xfId="1" applyNumberFormat="1" applyFont="1" applyFill="1" applyBorder="1" applyAlignment="1" applyProtection="1">
      <alignment horizontal="center" vertical="center"/>
    </xf>
    <xf numFmtId="172" fontId="57" fillId="0" borderId="11" xfId="1" applyNumberFormat="1" applyFont="1" applyFill="1" applyBorder="1" applyAlignment="1" applyProtection="1">
      <alignment vertical="center"/>
    </xf>
    <xf numFmtId="172" fontId="57" fillId="0" borderId="0" xfId="1" applyNumberFormat="1" applyFont="1" applyFill="1" applyBorder="1" applyAlignment="1" applyProtection="1">
      <alignment vertical="center"/>
    </xf>
    <xf numFmtId="0" fontId="53" fillId="0" borderId="0" xfId="0" applyFont="1" applyFill="1" applyBorder="1" applyAlignment="1" applyProtection="1">
      <alignment vertical="center"/>
    </xf>
    <xf numFmtId="169" fontId="6" fillId="0" borderId="0" xfId="0" applyNumberFormat="1" applyFont="1" applyFill="1" applyBorder="1" applyAlignment="1" applyProtection="1">
      <alignment vertical="center"/>
    </xf>
    <xf numFmtId="168" fontId="17" fillId="0" borderId="0" xfId="0" applyNumberFormat="1" applyFont="1" applyFill="1" applyBorder="1" applyAlignment="1" applyProtection="1">
      <alignment horizontal="center" vertical="center"/>
    </xf>
    <xf numFmtId="0" fontId="50" fillId="0" borderId="0" xfId="0" applyFont="1" applyFill="1" applyBorder="1" applyAlignment="1" applyProtection="1">
      <alignment horizontal="left"/>
    </xf>
    <xf numFmtId="0" fontId="54" fillId="0" borderId="0" xfId="0" applyFont="1" applyBorder="1" applyAlignment="1" applyProtection="1">
      <alignment horizontal="left" textRotation="90"/>
    </xf>
    <xf numFmtId="172" fontId="57" fillId="0" borderId="11" xfId="1" applyNumberFormat="1" applyFont="1" applyFill="1" applyBorder="1" applyAlignment="1" applyProtection="1">
      <alignment horizontal="left"/>
    </xf>
    <xf numFmtId="172" fontId="50" fillId="0" borderId="0" xfId="1" applyNumberFormat="1" applyFont="1" applyFill="1" applyBorder="1" applyAlignment="1" applyProtection="1">
      <alignment horizontal="left"/>
    </xf>
    <xf numFmtId="0" fontId="53" fillId="0" borderId="0" xfId="0" applyFont="1" applyFill="1" applyBorder="1" applyAlignment="1" applyProtection="1">
      <alignment horizontal="left"/>
    </xf>
    <xf numFmtId="169" fontId="6" fillId="0" borderId="0" xfId="0" applyNumberFormat="1" applyFont="1" applyFill="1" applyBorder="1" applyAlignment="1" applyProtection="1">
      <alignment horizontal="left"/>
    </xf>
    <xf numFmtId="168" fontId="17" fillId="0" borderId="0" xfId="0" applyNumberFormat="1" applyFont="1" applyFill="1" applyBorder="1" applyAlignment="1" applyProtection="1">
      <alignment horizontal="left"/>
    </xf>
    <xf numFmtId="0" fontId="50" fillId="0" borderId="0" xfId="0" applyFont="1" applyBorder="1" applyAlignment="1" applyProtection="1">
      <alignment horizontal="left"/>
    </xf>
    <xf numFmtId="0" fontId="50" fillId="0" borderId="10" xfId="0" applyFont="1" applyBorder="1" applyAlignment="1" applyProtection="1">
      <alignment horizontal="left"/>
    </xf>
    <xf numFmtId="0" fontId="13" fillId="0" borderId="11" xfId="0" applyFont="1" applyBorder="1" applyAlignment="1" applyProtection="1">
      <alignment vertical="center"/>
    </xf>
    <xf numFmtId="0" fontId="50" fillId="0" borderId="0" xfId="0" applyFont="1" applyAlignment="1" applyProtection="1">
      <alignment horizontal="left"/>
    </xf>
    <xf numFmtId="172" fontId="57" fillId="0" borderId="28" xfId="1" applyNumberFormat="1" applyFont="1" applyFill="1" applyBorder="1" applyAlignment="1" applyProtection="1">
      <alignment vertical="center"/>
    </xf>
    <xf numFmtId="172" fontId="57" fillId="0" borderId="13" xfId="1" applyNumberFormat="1" applyFont="1" applyFill="1" applyBorder="1" applyAlignment="1" applyProtection="1">
      <alignment vertical="center"/>
    </xf>
    <xf numFmtId="0" fontId="53" fillId="0" borderId="13" xfId="0" applyFont="1" applyFill="1" applyBorder="1" applyAlignment="1" applyProtection="1">
      <alignment vertical="center"/>
    </xf>
    <xf numFmtId="169" fontId="6" fillId="0" borderId="13" xfId="0" applyNumberFormat="1" applyFont="1" applyFill="1" applyBorder="1" applyAlignment="1" applyProtection="1">
      <alignment vertical="center"/>
    </xf>
    <xf numFmtId="168" fontId="17" fillId="0" borderId="13" xfId="0" applyNumberFormat="1" applyFont="1" applyFill="1" applyBorder="1" applyAlignment="1" applyProtection="1">
      <alignment horizontal="center" vertical="center"/>
    </xf>
    <xf numFmtId="0" fontId="50" fillId="0" borderId="13" xfId="0" applyFont="1" applyBorder="1" applyProtection="1"/>
    <xf numFmtId="0" fontId="50" fillId="0" borderId="29" xfId="0" applyFont="1" applyBorder="1" applyProtection="1"/>
    <xf numFmtId="0" fontId="9" fillId="0" borderId="0" xfId="0" applyFont="1" applyFill="1" applyBorder="1" applyAlignment="1" applyProtection="1">
      <alignment vertical="center" wrapText="1"/>
    </xf>
    <xf numFmtId="172" fontId="57" fillId="0" borderId="26" xfId="1" applyNumberFormat="1" applyFont="1" applyFill="1" applyBorder="1" applyAlignment="1" applyProtection="1">
      <alignment vertical="center"/>
    </xf>
    <xf numFmtId="0" fontId="50" fillId="0" borderId="23" xfId="0" applyFont="1" applyBorder="1" applyProtection="1"/>
    <xf numFmtId="0" fontId="50" fillId="0" borderId="26" xfId="0" applyFont="1" applyBorder="1" applyProtection="1"/>
    <xf numFmtId="0" fontId="50" fillId="0" borderId="27" xfId="0" applyFont="1" applyBorder="1" applyProtection="1"/>
    <xf numFmtId="0" fontId="50" fillId="0" borderId="28" xfId="0" applyFont="1" applyBorder="1" applyProtection="1"/>
    <xf numFmtId="0" fontId="9" fillId="0" borderId="57" xfId="0" applyFont="1" applyFill="1" applyBorder="1" applyAlignment="1" applyProtection="1">
      <alignment wrapText="1"/>
    </xf>
    <xf numFmtId="0" fontId="1" fillId="0" borderId="11" xfId="0" applyFont="1" applyFill="1" applyBorder="1" applyAlignment="1" applyProtection="1">
      <alignment horizontal="center" vertical="center" wrapText="1"/>
    </xf>
    <xf numFmtId="169" fontId="18" fillId="0" borderId="0" xfId="0" applyNumberFormat="1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wrapText="1"/>
    </xf>
    <xf numFmtId="0" fontId="18" fillId="0" borderId="0" xfId="0" applyFont="1" applyFill="1" applyBorder="1" applyAlignment="1" applyProtection="1">
      <alignment vertical="center"/>
    </xf>
    <xf numFmtId="0" fontId="1" fillId="0" borderId="11" xfId="0" applyFont="1" applyFill="1" applyBorder="1" applyAlignment="1" applyProtection="1">
      <alignment horizontal="center" vertical="center"/>
    </xf>
    <xf numFmtId="0" fontId="13" fillId="0" borderId="0" xfId="0" applyFont="1" applyFill="1" applyBorder="1" applyAlignment="1" applyProtection="1">
      <alignment vertical="center"/>
    </xf>
    <xf numFmtId="0" fontId="13" fillId="0" borderId="10" xfId="0" applyFont="1" applyBorder="1" applyAlignment="1" applyProtection="1">
      <alignment vertical="center"/>
    </xf>
    <xf numFmtId="0" fontId="50" fillId="0" borderId="11" xfId="0" applyFont="1" applyFill="1" applyBorder="1" applyAlignment="1" applyProtection="1">
      <alignment vertical="center"/>
    </xf>
    <xf numFmtId="0" fontId="50" fillId="0" borderId="10" xfId="0" applyFont="1" applyFill="1" applyBorder="1" applyAlignment="1" applyProtection="1">
      <alignment horizontal="center" vertical="center"/>
    </xf>
    <xf numFmtId="0" fontId="50" fillId="0" borderId="11" xfId="0" applyFont="1" applyBorder="1" applyAlignment="1" applyProtection="1">
      <alignment vertical="center"/>
    </xf>
    <xf numFmtId="0" fontId="50" fillId="0" borderId="11" xfId="0" applyFont="1" applyFill="1" applyBorder="1" applyAlignment="1" applyProtection="1"/>
    <xf numFmtId="0" fontId="50" fillId="0" borderId="0" xfId="0" applyFont="1" applyFill="1" applyBorder="1" applyAlignment="1" applyProtection="1"/>
    <xf numFmtId="0" fontId="18" fillId="0" borderId="0" xfId="0" applyFont="1" applyFill="1" applyBorder="1" applyAlignment="1" applyProtection="1">
      <alignment vertical="top" wrapText="1"/>
    </xf>
    <xf numFmtId="0" fontId="5" fillId="0" borderId="11" xfId="0" applyFont="1" applyBorder="1" applyAlignment="1" applyProtection="1">
      <alignment vertical="center"/>
    </xf>
    <xf numFmtId="0" fontId="5" fillId="0" borderId="0" xfId="0" applyFont="1" applyBorder="1" applyAlignment="1" applyProtection="1">
      <alignment vertical="center"/>
    </xf>
    <xf numFmtId="0" fontId="5" fillId="0" borderId="10" xfId="0" applyFont="1" applyBorder="1" applyAlignment="1" applyProtection="1">
      <alignment vertical="center"/>
    </xf>
    <xf numFmtId="0" fontId="5" fillId="0" borderId="0" xfId="0" applyFont="1" applyFill="1" applyBorder="1" applyAlignment="1" applyProtection="1">
      <alignment vertical="center"/>
    </xf>
    <xf numFmtId="0" fontId="58" fillId="0" borderId="0" xfId="0" applyFont="1" applyBorder="1" applyAlignment="1" applyProtection="1">
      <alignment vertical="center" textRotation="90"/>
    </xf>
    <xf numFmtId="0" fontId="50" fillId="0" borderId="28" xfId="0" applyFont="1" applyFill="1" applyBorder="1" applyAlignment="1" applyProtection="1"/>
    <xf numFmtId="0" fontId="50" fillId="0" borderId="13" xfId="0" applyFont="1" applyFill="1" applyBorder="1" applyAlignment="1" applyProtection="1"/>
    <xf numFmtId="0" fontId="18" fillId="0" borderId="0" xfId="0" applyFont="1" applyFill="1" applyBorder="1" applyAlignment="1" applyProtection="1">
      <alignment horizontal="center" vertical="top" wrapText="1"/>
    </xf>
    <xf numFmtId="0" fontId="2" fillId="0" borderId="0" xfId="0" applyFont="1" applyFill="1" applyAlignment="1" applyProtection="1">
      <alignment vertical="center"/>
    </xf>
    <xf numFmtId="0" fontId="1" fillId="0" borderId="23" xfId="0" applyFont="1" applyFill="1" applyBorder="1" applyAlignment="1" applyProtection="1">
      <alignment horizontal="center" vertical="center"/>
    </xf>
    <xf numFmtId="0" fontId="9" fillId="0" borderId="10" xfId="0" applyFont="1" applyFill="1" applyBorder="1" applyAlignment="1" applyProtection="1">
      <alignment vertical="center" wrapText="1"/>
    </xf>
    <xf numFmtId="0" fontId="50" fillId="0" borderId="11" xfId="0" applyFont="1" applyFill="1" applyBorder="1" applyAlignment="1" applyProtection="1">
      <alignment horizontal="center" vertical="center"/>
    </xf>
    <xf numFmtId="0" fontId="51" fillId="0" borderId="11" xfId="0" applyFont="1" applyFill="1" applyBorder="1" applyAlignment="1" applyProtection="1">
      <alignment horizontal="center" vertical="center"/>
    </xf>
    <xf numFmtId="0" fontId="13" fillId="0" borderId="0" xfId="0" applyFont="1" applyAlignment="1" applyProtection="1">
      <alignment horizontal="right" vertical="center"/>
    </xf>
    <xf numFmtId="0" fontId="9" fillId="0" borderId="11" xfId="0" applyFont="1" applyFill="1" applyBorder="1" applyAlignment="1" applyProtection="1">
      <alignment horizontal="center" vertical="center" wrapText="1" shrinkToFit="1"/>
    </xf>
    <xf numFmtId="0" fontId="50" fillId="0" borderId="10" xfId="0" applyFont="1" applyFill="1" applyBorder="1" applyAlignment="1" applyProtection="1">
      <alignment vertical="center"/>
    </xf>
    <xf numFmtId="0" fontId="52" fillId="0" borderId="0" xfId="0" applyFont="1" applyFill="1" applyBorder="1" applyAlignment="1" applyProtection="1">
      <alignment vertical="center"/>
    </xf>
    <xf numFmtId="0" fontId="53" fillId="0" borderId="10" xfId="0" applyFont="1" applyFill="1" applyBorder="1" applyAlignment="1" applyProtection="1">
      <alignment vertical="center"/>
    </xf>
    <xf numFmtId="0" fontId="52" fillId="0" borderId="0" xfId="0" applyFont="1" applyFill="1" applyAlignment="1" applyProtection="1">
      <alignment vertical="center" wrapText="1"/>
    </xf>
    <xf numFmtId="0" fontId="9" fillId="0" borderId="11" xfId="0" applyFont="1" applyBorder="1" applyAlignment="1" applyProtection="1">
      <alignment wrapText="1"/>
    </xf>
    <xf numFmtId="0" fontId="50" fillId="0" borderId="0" xfId="0" applyFont="1" applyBorder="1" applyAlignment="1" applyProtection="1">
      <alignment horizontal="left" vertical="top"/>
    </xf>
    <xf numFmtId="0" fontId="50" fillId="0" borderId="0" xfId="0" applyFont="1" applyAlignment="1" applyProtection="1">
      <alignment horizontal="right" vertical="center"/>
    </xf>
    <xf numFmtId="0" fontId="50" fillId="0" borderId="26" xfId="0" applyFont="1" applyBorder="1" applyAlignment="1" applyProtection="1">
      <alignment horizontal="left" vertical="top"/>
    </xf>
    <xf numFmtId="0" fontId="50" fillId="0" borderId="23" xfId="0" applyFont="1" applyFill="1" applyBorder="1" applyProtection="1"/>
    <xf numFmtId="0" fontId="50" fillId="0" borderId="27" xfId="0" applyFont="1" applyFill="1" applyBorder="1" applyProtection="1"/>
    <xf numFmtId="0" fontId="1" fillId="0" borderId="11" xfId="0" applyFont="1" applyBorder="1" applyAlignment="1" applyProtection="1"/>
    <xf numFmtId="0" fontId="13" fillId="0" borderId="10" xfId="0" applyFont="1" applyFill="1" applyBorder="1" applyAlignment="1" applyProtection="1">
      <alignment vertical="center"/>
    </xf>
    <xf numFmtId="0" fontId="57" fillId="0" borderId="11" xfId="0" applyFont="1" applyFill="1" applyBorder="1" applyAlignment="1" applyProtection="1">
      <alignment vertical="top"/>
    </xf>
    <xf numFmtId="0" fontId="57" fillId="0" borderId="0" xfId="0" applyFont="1" applyFill="1" applyBorder="1" applyAlignment="1" applyProtection="1">
      <alignment vertical="top"/>
    </xf>
    <xf numFmtId="0" fontId="1" fillId="0" borderId="10" xfId="0" applyFont="1" applyFill="1" applyBorder="1" applyAlignment="1" applyProtection="1">
      <alignment vertical="center"/>
    </xf>
    <xf numFmtId="0" fontId="50" fillId="0" borderId="0" xfId="0" applyFont="1" applyAlignment="1" applyProtection="1">
      <alignment horizontal="center" vertical="center"/>
    </xf>
    <xf numFmtId="3" fontId="17" fillId="0" borderId="11" xfId="2" applyNumberFormat="1" applyFont="1" applyFill="1" applyBorder="1" applyAlignment="1" applyProtection="1">
      <alignment horizontal="right" vertical="center"/>
    </xf>
    <xf numFmtId="3" fontId="17" fillId="0" borderId="0" xfId="2" applyNumberFormat="1" applyFont="1" applyFill="1" applyBorder="1" applyAlignment="1" applyProtection="1">
      <alignment horizontal="right" vertical="center"/>
    </xf>
    <xf numFmtId="0" fontId="17" fillId="0" borderId="28" xfId="0" applyFont="1" applyFill="1" applyBorder="1" applyAlignment="1" applyProtection="1">
      <alignment horizontal="right" vertical="center"/>
    </xf>
    <xf numFmtId="0" fontId="50" fillId="0" borderId="29" xfId="0" applyFont="1" applyFill="1" applyBorder="1" applyAlignment="1" applyProtection="1">
      <alignment horizontal="center" vertical="center"/>
    </xf>
    <xf numFmtId="0" fontId="50" fillId="0" borderId="23" xfId="0" applyFont="1" applyFill="1" applyBorder="1" applyAlignment="1" applyProtection="1"/>
    <xf numFmtId="0" fontId="50" fillId="0" borderId="23" xfId="0" applyFont="1" applyBorder="1" applyAlignment="1" applyProtection="1">
      <alignment vertical="center"/>
    </xf>
    <xf numFmtId="0" fontId="57" fillId="0" borderId="28" xfId="0" applyFont="1" applyFill="1" applyBorder="1" applyAlignment="1" applyProtection="1">
      <alignment vertical="top"/>
    </xf>
    <xf numFmtId="0" fontId="57" fillId="0" borderId="13" xfId="0" applyFont="1" applyFill="1" applyBorder="1" applyAlignment="1" applyProtection="1">
      <alignment vertical="top"/>
    </xf>
    <xf numFmtId="0" fontId="50" fillId="0" borderId="13" xfId="0" applyFont="1" applyFill="1" applyBorder="1" applyAlignment="1" applyProtection="1">
      <alignment vertical="center"/>
    </xf>
    <xf numFmtId="0" fontId="50" fillId="0" borderId="29" xfId="0" applyFont="1" applyBorder="1" applyAlignment="1" applyProtection="1">
      <alignment vertical="center"/>
    </xf>
    <xf numFmtId="0" fontId="50" fillId="0" borderId="0" xfId="0" applyFont="1" applyFill="1" applyBorder="1" applyAlignment="1" applyProtection="1">
      <alignment horizontal="center"/>
    </xf>
    <xf numFmtId="0" fontId="50" fillId="0" borderId="26" xfId="0" applyFont="1" applyFill="1" applyBorder="1" applyAlignment="1" applyProtection="1"/>
    <xf numFmtId="0" fontId="50" fillId="0" borderId="27" xfId="0" applyFont="1" applyBorder="1" applyAlignment="1" applyProtection="1">
      <alignment vertical="center"/>
    </xf>
    <xf numFmtId="0" fontId="17" fillId="0" borderId="0" xfId="0" applyFont="1" applyFill="1" applyBorder="1" applyAlignment="1" applyProtection="1">
      <alignment vertical="center"/>
    </xf>
    <xf numFmtId="0" fontId="17" fillId="0" borderId="0" xfId="0" applyFont="1" applyFill="1" applyBorder="1" applyAlignment="1" applyProtection="1">
      <alignment horizontal="right" vertical="center"/>
    </xf>
    <xf numFmtId="0" fontId="17" fillId="0" borderId="13" xfId="0" applyFont="1" applyFill="1" applyBorder="1" applyAlignment="1" applyProtection="1">
      <alignment vertical="center"/>
    </xf>
    <xf numFmtId="0" fontId="50" fillId="0" borderId="29" xfId="0" applyFont="1" applyFill="1" applyBorder="1" applyAlignment="1" applyProtection="1"/>
    <xf numFmtId="0" fontId="5" fillId="0" borderId="0" xfId="0" applyFont="1" applyProtection="1"/>
    <xf numFmtId="0" fontId="17" fillId="0" borderId="48" xfId="0" applyFont="1" applyFill="1" applyBorder="1" applyAlignment="1" applyProtection="1">
      <alignment vertical="center"/>
      <protection locked="0"/>
    </xf>
    <xf numFmtId="172" fontId="51" fillId="0" borderId="0" xfId="1" applyNumberFormat="1" applyFont="1" applyFill="1" applyBorder="1" applyAlignment="1" applyProtection="1">
      <alignment vertical="center"/>
      <protection locked="0"/>
    </xf>
    <xf numFmtId="0" fontId="50" fillId="0" borderId="31" xfId="0" applyFont="1" applyFill="1" applyBorder="1" applyProtection="1">
      <protection locked="0"/>
    </xf>
    <xf numFmtId="0" fontId="50" fillId="0" borderId="31" xfId="0" applyFont="1" applyBorder="1" applyProtection="1">
      <protection locked="0"/>
    </xf>
    <xf numFmtId="0" fontId="50" fillId="0" borderId="48" xfId="0" applyFont="1" applyBorder="1" applyAlignment="1" applyProtection="1">
      <alignment vertical="center"/>
      <protection locked="0"/>
    </xf>
    <xf numFmtId="0" fontId="50" fillId="0" borderId="0" xfId="0" applyFont="1" applyBorder="1" applyAlignment="1" applyProtection="1">
      <alignment vertical="center"/>
      <protection locked="0"/>
    </xf>
    <xf numFmtId="0" fontId="50" fillId="0" borderId="31" xfId="0" applyFont="1" applyBorder="1" applyAlignment="1" applyProtection="1">
      <alignment vertical="center"/>
      <protection locked="0"/>
    </xf>
    <xf numFmtId="0" fontId="50" fillId="0" borderId="48" xfId="0" applyFont="1" applyBorder="1" applyProtection="1">
      <protection locked="0"/>
    </xf>
    <xf numFmtId="0" fontId="18" fillId="0" borderId="48" xfId="0" applyFont="1" applyFill="1" applyBorder="1" applyAlignment="1" applyProtection="1">
      <alignment vertical="top" wrapText="1"/>
      <protection locked="0"/>
    </xf>
    <xf numFmtId="0" fontId="18" fillId="0" borderId="0" xfId="0" applyFont="1" applyFill="1" applyBorder="1" applyAlignment="1" applyProtection="1">
      <alignment vertical="top" wrapText="1"/>
      <protection locked="0"/>
    </xf>
    <xf numFmtId="0" fontId="18" fillId="0" borderId="31" xfId="0" applyFont="1" applyFill="1" applyBorder="1" applyAlignment="1" applyProtection="1">
      <alignment vertical="top" wrapText="1"/>
      <protection locked="0"/>
    </xf>
    <xf numFmtId="0" fontId="18" fillId="0" borderId="46" xfId="0" applyFont="1" applyFill="1" applyBorder="1" applyAlignment="1" applyProtection="1">
      <alignment vertical="top" wrapText="1"/>
      <protection locked="0"/>
    </xf>
    <xf numFmtId="0" fontId="18" fillId="0" borderId="53" xfId="0" applyFont="1" applyFill="1" applyBorder="1" applyAlignment="1" applyProtection="1">
      <alignment vertical="top" wrapText="1"/>
      <protection locked="0"/>
    </xf>
    <xf numFmtId="0" fontId="18" fillId="0" borderId="47" xfId="0" applyFont="1" applyFill="1" applyBorder="1" applyAlignment="1" applyProtection="1">
      <alignment vertical="top" wrapText="1"/>
      <protection locked="0"/>
    </xf>
    <xf numFmtId="0" fontId="65" fillId="0" borderId="23" xfId="0" applyFont="1" applyFill="1" applyBorder="1" applyAlignment="1" applyProtection="1">
      <alignment horizontal="center"/>
    </xf>
    <xf numFmtId="0" fontId="1" fillId="10" borderId="43" xfId="4" applyFont="1" applyFill="1" applyBorder="1" applyAlignment="1" applyProtection="1">
      <alignment horizontal="center" vertical="center" wrapText="1"/>
    </xf>
    <xf numFmtId="0" fontId="1" fillId="10" borderId="4" xfId="4" applyFont="1" applyFill="1" applyBorder="1" applyProtection="1"/>
    <xf numFmtId="0" fontId="18" fillId="0" borderId="30" xfId="4" applyFont="1" applyFill="1" applyBorder="1" applyAlignment="1" applyProtection="1">
      <alignment horizontal="center"/>
      <protection locked="0"/>
    </xf>
    <xf numFmtId="0" fontId="32" fillId="0" borderId="23" xfId="0" applyFont="1" applyBorder="1" applyAlignment="1" applyProtection="1">
      <alignment horizontal="center" vertical="center"/>
    </xf>
    <xf numFmtId="0" fontId="32" fillId="0" borderId="13" xfId="0" applyFont="1" applyBorder="1" applyAlignment="1" applyProtection="1">
      <alignment horizontal="center" vertical="center"/>
    </xf>
    <xf numFmtId="0" fontId="22" fillId="0" borderId="0" xfId="4" applyFont="1" applyAlignment="1" applyProtection="1">
      <alignment horizontal="left" vertical="center"/>
    </xf>
    <xf numFmtId="0" fontId="3" fillId="10" borderId="40" xfId="4" applyFont="1" applyFill="1" applyBorder="1" applyAlignment="1" applyProtection="1">
      <alignment horizontal="center" vertical="center"/>
    </xf>
    <xf numFmtId="0" fontId="3" fillId="10" borderId="41" xfId="4" applyFont="1" applyFill="1" applyBorder="1" applyAlignment="1" applyProtection="1">
      <alignment horizontal="center" vertical="center"/>
    </xf>
    <xf numFmtId="0" fontId="3" fillId="10" borderId="42" xfId="4" applyFont="1" applyFill="1" applyBorder="1" applyAlignment="1" applyProtection="1">
      <alignment horizontal="center" vertical="center"/>
    </xf>
    <xf numFmtId="0" fontId="18" fillId="0" borderId="30" xfId="4" applyFont="1" applyBorder="1" applyAlignment="1" applyProtection="1">
      <alignment horizontal="center"/>
      <protection locked="0"/>
    </xf>
    <xf numFmtId="4" fontId="18" fillId="4" borderId="9" xfId="4" applyNumberFormat="1" applyFont="1" applyFill="1" applyBorder="1" applyAlignment="1" applyProtection="1">
      <alignment horizontal="center" vertical="center"/>
    </xf>
    <xf numFmtId="4" fontId="18" fillId="4" borderId="25" xfId="4" applyNumberFormat="1" applyFont="1" applyFill="1" applyBorder="1" applyAlignment="1" applyProtection="1">
      <alignment horizontal="center" vertical="center"/>
    </xf>
    <xf numFmtId="165" fontId="18" fillId="4" borderId="9" xfId="4" applyNumberFormat="1" applyFont="1" applyFill="1" applyBorder="1" applyAlignment="1" applyProtection="1">
      <alignment horizontal="center" vertical="center"/>
    </xf>
    <xf numFmtId="165" fontId="18" fillId="4" borderId="25" xfId="4" applyNumberFormat="1" applyFont="1" applyFill="1" applyBorder="1" applyAlignment="1" applyProtection="1">
      <alignment horizontal="center" vertical="center"/>
    </xf>
    <xf numFmtId="3" fontId="18" fillId="4" borderId="9" xfId="4" applyNumberFormat="1" applyFont="1" applyFill="1" applyBorder="1" applyAlignment="1" applyProtection="1">
      <alignment horizontal="center" vertical="center"/>
    </xf>
    <xf numFmtId="3" fontId="18" fillId="4" borderId="25" xfId="4" applyNumberFormat="1" applyFont="1" applyFill="1" applyBorder="1" applyAlignment="1" applyProtection="1">
      <alignment horizontal="center" vertical="center"/>
    </xf>
    <xf numFmtId="0" fontId="3" fillId="3" borderId="37" xfId="4" applyFont="1" applyFill="1" applyBorder="1" applyAlignment="1" applyProtection="1">
      <alignment horizontal="center" vertical="center"/>
    </xf>
    <xf numFmtId="0" fontId="3" fillId="3" borderId="38" xfId="4" applyFont="1" applyFill="1" applyBorder="1" applyAlignment="1" applyProtection="1">
      <alignment horizontal="center" vertical="center"/>
    </xf>
    <xf numFmtId="0" fontId="3" fillId="3" borderId="39" xfId="4" applyFont="1" applyFill="1" applyBorder="1" applyAlignment="1" applyProtection="1">
      <alignment horizontal="center" vertical="center"/>
    </xf>
    <xf numFmtId="0" fontId="1" fillId="0" borderId="0" xfId="0" applyFont="1" applyBorder="1" applyAlignment="1" applyProtection="1">
      <alignment horizontal="center"/>
    </xf>
    <xf numFmtId="3" fontId="17" fillId="4" borderId="44" xfId="0" applyNumberFormat="1" applyFont="1" applyFill="1" applyBorder="1" applyAlignment="1" applyProtection="1">
      <alignment horizontal="center" vertical="center"/>
    </xf>
    <xf numFmtId="3" fontId="17" fillId="4" borderId="45" xfId="0" applyNumberFormat="1" applyFont="1" applyFill="1" applyBorder="1" applyAlignment="1" applyProtection="1">
      <alignment horizontal="center" vertical="center"/>
    </xf>
    <xf numFmtId="3" fontId="17" fillId="4" borderId="46" xfId="0" applyNumberFormat="1" applyFont="1" applyFill="1" applyBorder="1" applyAlignment="1" applyProtection="1">
      <alignment horizontal="center" vertical="center"/>
    </xf>
    <xf numFmtId="3" fontId="17" fillId="4" borderId="47" xfId="0" applyNumberFormat="1" applyFont="1" applyFill="1" applyBorder="1" applyAlignment="1" applyProtection="1">
      <alignment horizontal="center" vertical="center"/>
    </xf>
    <xf numFmtId="165" fontId="17" fillId="4" borderId="44" xfId="0" applyNumberFormat="1" applyFont="1" applyFill="1" applyBorder="1" applyAlignment="1" applyProtection="1">
      <alignment horizontal="center" vertical="center"/>
    </xf>
    <xf numFmtId="165" fontId="17" fillId="4" borderId="45" xfId="0" applyNumberFormat="1" applyFont="1" applyFill="1" applyBorder="1" applyAlignment="1" applyProtection="1">
      <alignment horizontal="center" vertical="center"/>
    </xf>
    <xf numFmtId="165" fontId="17" fillId="4" borderId="46" xfId="0" applyNumberFormat="1" applyFont="1" applyFill="1" applyBorder="1" applyAlignment="1" applyProtection="1">
      <alignment horizontal="center" vertical="center"/>
    </xf>
    <xf numFmtId="165" fontId="17" fillId="4" borderId="47" xfId="0" applyNumberFormat="1" applyFont="1" applyFill="1" applyBorder="1" applyAlignment="1" applyProtection="1">
      <alignment horizontal="center" vertical="center"/>
    </xf>
    <xf numFmtId="0" fontId="17" fillId="0" borderId="31" xfId="0" applyFont="1" applyBorder="1" applyAlignment="1" applyProtection="1">
      <alignment horizontal="right" vertical="center"/>
    </xf>
    <xf numFmtId="3" fontId="17" fillId="0" borderId="44" xfId="0" applyNumberFormat="1" applyFont="1" applyBorder="1" applyAlignment="1" applyProtection="1">
      <alignment horizontal="center" vertical="center"/>
      <protection locked="0"/>
    </xf>
    <xf numFmtId="3" fontId="17" fillId="0" borderId="45" xfId="0" applyNumberFormat="1" applyFont="1" applyBorder="1" applyAlignment="1" applyProtection="1">
      <alignment horizontal="center" vertical="center"/>
      <protection locked="0"/>
    </xf>
    <xf numFmtId="3" fontId="17" fillId="0" borderId="46" xfId="0" applyNumberFormat="1" applyFont="1" applyBorder="1" applyAlignment="1" applyProtection="1">
      <alignment horizontal="center" vertical="center"/>
      <protection locked="0"/>
    </xf>
    <xf numFmtId="3" fontId="17" fillId="0" borderId="47" xfId="0" applyNumberFormat="1" applyFont="1" applyBorder="1" applyAlignment="1" applyProtection="1">
      <alignment horizontal="center" vertical="center"/>
      <protection locked="0"/>
    </xf>
    <xf numFmtId="0" fontId="17" fillId="0" borderId="55" xfId="0" applyFont="1" applyBorder="1" applyAlignment="1" applyProtection="1">
      <alignment horizontal="right" vertical="center"/>
    </xf>
    <xf numFmtId="0" fontId="32" fillId="0" borderId="26" xfId="0" applyFont="1" applyBorder="1" applyAlignment="1" applyProtection="1">
      <alignment horizontal="center" vertical="center" wrapText="1"/>
    </xf>
    <xf numFmtId="0" fontId="32" fillId="0" borderId="23" xfId="0" applyFont="1" applyBorder="1" applyAlignment="1" applyProtection="1">
      <alignment horizontal="center" vertical="center" wrapText="1"/>
    </xf>
    <xf numFmtId="0" fontId="32" fillId="0" borderId="27" xfId="0" applyFont="1" applyBorder="1" applyAlignment="1" applyProtection="1">
      <alignment horizontal="center" vertical="center" wrapText="1"/>
    </xf>
    <xf numFmtId="0" fontId="32" fillId="0" borderId="28" xfId="0" applyFont="1" applyBorder="1" applyAlignment="1" applyProtection="1">
      <alignment horizontal="center" vertical="center" wrapText="1"/>
    </xf>
    <xf numFmtId="0" fontId="32" fillId="0" borderId="13" xfId="0" applyFont="1" applyBorder="1" applyAlignment="1" applyProtection="1">
      <alignment horizontal="center" vertical="center" wrapText="1"/>
    </xf>
    <xf numFmtId="0" fontId="32" fillId="0" borderId="29" xfId="0" applyFont="1" applyBorder="1" applyAlignment="1" applyProtection="1">
      <alignment horizontal="center" vertical="center" wrapText="1"/>
    </xf>
    <xf numFmtId="3" fontId="18" fillId="9" borderId="30" xfId="2" applyNumberFormat="1" applyFont="1" applyFill="1" applyBorder="1" applyAlignment="1" applyProtection="1">
      <alignment horizontal="center" vertical="center"/>
    </xf>
    <xf numFmtId="0" fontId="9" fillId="0" borderId="0" xfId="0" applyFont="1" applyBorder="1" applyAlignment="1" applyProtection="1">
      <alignment horizontal="center" vertical="center"/>
    </xf>
    <xf numFmtId="0" fontId="9" fillId="0" borderId="0" xfId="0" applyFont="1" applyAlignment="1" applyProtection="1">
      <alignment horizontal="center" wrapText="1"/>
    </xf>
    <xf numFmtId="0" fontId="9" fillId="0" borderId="0" xfId="0" applyFont="1" applyAlignment="1" applyProtection="1">
      <alignment horizontal="center"/>
    </xf>
    <xf numFmtId="0" fontId="1" fillId="0" borderId="0" xfId="0" applyFont="1" applyAlignment="1" applyProtection="1">
      <alignment horizontal="center"/>
    </xf>
    <xf numFmtId="166" fontId="9" fillId="0" borderId="0" xfId="0" applyNumberFormat="1" applyFont="1" applyBorder="1" applyAlignment="1" applyProtection="1">
      <alignment horizontal="center"/>
    </xf>
    <xf numFmtId="0" fontId="9" fillId="0" borderId="0" xfId="0" applyFont="1" applyAlignment="1" applyProtection="1">
      <alignment horizontal="center" shrinkToFit="1"/>
    </xf>
    <xf numFmtId="0" fontId="1" fillId="0" borderId="0" xfId="0" applyFont="1" applyAlignment="1" applyProtection="1">
      <alignment horizontal="center" shrinkToFit="1"/>
    </xf>
    <xf numFmtId="0" fontId="1" fillId="0" borderId="0" xfId="0" applyFont="1" applyAlignment="1" applyProtection="1">
      <alignment horizontal="center" wrapText="1"/>
    </xf>
    <xf numFmtId="0" fontId="9" fillId="0" borderId="0" xfId="0" applyFont="1" applyBorder="1" applyAlignment="1" applyProtection="1">
      <alignment horizontal="center" wrapText="1"/>
    </xf>
    <xf numFmtId="0" fontId="17" fillId="0" borderId="0" xfId="0" applyFont="1" applyBorder="1" applyAlignment="1" applyProtection="1">
      <alignment horizontal="right" vertical="center"/>
    </xf>
    <xf numFmtId="0" fontId="48" fillId="0" borderId="0" xfId="0" applyFont="1" applyBorder="1" applyAlignment="1" applyProtection="1">
      <alignment horizontal="right" vertical="center"/>
    </xf>
    <xf numFmtId="165" fontId="17" fillId="0" borderId="44" xfId="0" applyNumberFormat="1" applyFont="1" applyBorder="1" applyAlignment="1" applyProtection="1">
      <alignment horizontal="center" vertical="center"/>
      <protection locked="0"/>
    </xf>
    <xf numFmtId="165" fontId="17" fillId="0" borderId="45" xfId="0" applyNumberFormat="1" applyFont="1" applyBorder="1" applyAlignment="1" applyProtection="1">
      <alignment horizontal="center" vertical="center"/>
      <protection locked="0"/>
    </xf>
    <xf numFmtId="165" fontId="17" fillId="0" borderId="46" xfId="0" applyNumberFormat="1" applyFont="1" applyBorder="1" applyAlignment="1" applyProtection="1">
      <alignment horizontal="center" vertical="center"/>
      <protection locked="0"/>
    </xf>
    <xf numFmtId="165" fontId="17" fillId="0" borderId="47" xfId="0" applyNumberFormat="1" applyFont="1" applyBorder="1" applyAlignment="1" applyProtection="1">
      <alignment horizontal="center" vertical="center"/>
      <protection locked="0"/>
    </xf>
    <xf numFmtId="3" fontId="17" fillId="9" borderId="44" xfId="1" applyNumberFormat="1" applyFont="1" applyFill="1" applyBorder="1" applyAlignment="1" applyProtection="1">
      <alignment horizontal="center" vertical="center"/>
    </xf>
    <xf numFmtId="3" fontId="17" fillId="9" borderId="45" xfId="1" applyNumberFormat="1" applyFont="1" applyFill="1" applyBorder="1" applyAlignment="1" applyProtection="1">
      <alignment horizontal="center" vertical="center"/>
    </xf>
    <xf numFmtId="3" fontId="17" fillId="9" borderId="46" xfId="1" applyNumberFormat="1" applyFont="1" applyFill="1" applyBorder="1" applyAlignment="1" applyProtection="1">
      <alignment horizontal="center" vertical="center"/>
    </xf>
    <xf numFmtId="3" fontId="17" fillId="9" borderId="47" xfId="1" applyNumberFormat="1" applyFont="1" applyFill="1" applyBorder="1" applyAlignment="1" applyProtection="1">
      <alignment horizontal="center" vertical="center"/>
    </xf>
    <xf numFmtId="0" fontId="1" fillId="0" borderId="0" xfId="0" applyFont="1" applyBorder="1" applyAlignment="1" applyProtection="1">
      <alignment horizontal="center" vertical="center"/>
    </xf>
    <xf numFmtId="0" fontId="1" fillId="0" borderId="53" xfId="0" applyFont="1" applyBorder="1" applyAlignment="1" applyProtection="1">
      <alignment horizontal="center"/>
    </xf>
    <xf numFmtId="0" fontId="10" fillId="0" borderId="0" xfId="0" applyFont="1" applyAlignment="1" applyProtection="1">
      <alignment horizontal="center" wrapText="1"/>
    </xf>
    <xf numFmtId="0" fontId="1" fillId="0" borderId="53" xfId="0" applyFont="1" applyBorder="1" applyAlignment="1" applyProtection="1">
      <alignment horizontal="center" wrapText="1"/>
    </xf>
    <xf numFmtId="0" fontId="1" fillId="0" borderId="53" xfId="0" applyFont="1" applyBorder="1" applyAlignment="1" applyProtection="1">
      <alignment horizontal="center" shrinkToFit="1"/>
    </xf>
    <xf numFmtId="166" fontId="9" fillId="0" borderId="0" xfId="0" applyNumberFormat="1" applyFont="1" applyBorder="1" applyAlignment="1" applyProtection="1">
      <alignment horizontal="center" vertical="center" wrapText="1"/>
    </xf>
    <xf numFmtId="166" fontId="9" fillId="0" borderId="0" xfId="0" applyNumberFormat="1" applyFont="1" applyBorder="1" applyAlignment="1" applyProtection="1">
      <alignment horizontal="center" vertical="center"/>
    </xf>
    <xf numFmtId="0" fontId="9" fillId="0" borderId="0" xfId="0" applyFont="1" applyAlignment="1" applyProtection="1">
      <alignment horizontal="center" vertical="center" wrapText="1"/>
    </xf>
    <xf numFmtId="0" fontId="1" fillId="0" borderId="0" xfId="0" applyFont="1" applyAlignment="1" applyProtection="1">
      <alignment horizontal="center" vertical="center" wrapText="1"/>
    </xf>
    <xf numFmtId="3" fontId="1" fillId="0" borderId="54" xfId="0" applyNumberFormat="1" applyFont="1" applyBorder="1" applyAlignment="1" applyProtection="1">
      <alignment horizontal="center" vertical="top"/>
    </xf>
    <xf numFmtId="167" fontId="1" fillId="0" borderId="54" xfId="0" applyNumberFormat="1" applyFont="1" applyBorder="1" applyAlignment="1" applyProtection="1">
      <alignment horizontal="center" vertical="top"/>
    </xf>
    <xf numFmtId="0" fontId="9" fillId="0" borderId="0" xfId="0" applyFont="1" applyBorder="1" applyAlignment="1" applyProtection="1">
      <alignment horizontal="center" vertical="center" wrapText="1"/>
    </xf>
    <xf numFmtId="2" fontId="17" fillId="0" borderId="44" xfId="1" applyNumberFormat="1" applyFont="1" applyFill="1" applyBorder="1" applyAlignment="1" applyProtection="1">
      <alignment horizontal="center" vertical="center"/>
      <protection locked="0"/>
    </xf>
    <xf numFmtId="2" fontId="17" fillId="0" borderId="45" xfId="1" applyNumberFormat="1" applyFont="1" applyFill="1" applyBorder="1" applyAlignment="1" applyProtection="1">
      <alignment horizontal="center" vertical="center"/>
      <protection locked="0"/>
    </xf>
    <xf numFmtId="2" fontId="17" fillId="0" borderId="46" xfId="1" applyNumberFormat="1" applyFont="1" applyFill="1" applyBorder="1" applyAlignment="1" applyProtection="1">
      <alignment horizontal="center" vertical="center"/>
      <protection locked="0"/>
    </xf>
    <xf numFmtId="2" fontId="17" fillId="0" borderId="47" xfId="1" applyNumberFormat="1" applyFont="1" applyFill="1" applyBorder="1" applyAlignment="1" applyProtection="1">
      <alignment horizontal="center" vertical="center"/>
      <protection locked="0"/>
    </xf>
    <xf numFmtId="0" fontId="3" fillId="3" borderId="26" xfId="0" applyFont="1" applyFill="1" applyBorder="1" applyAlignment="1" applyProtection="1">
      <alignment horizontal="center" vertical="center"/>
    </xf>
    <xf numFmtId="0" fontId="3" fillId="3" borderId="23" xfId="0" applyFont="1" applyFill="1" applyBorder="1" applyAlignment="1" applyProtection="1">
      <alignment horizontal="center" vertical="center"/>
    </xf>
    <xf numFmtId="0" fontId="3" fillId="3" borderId="27" xfId="0" applyFont="1" applyFill="1" applyBorder="1" applyAlignment="1" applyProtection="1">
      <alignment horizontal="center" vertical="center"/>
    </xf>
    <xf numFmtId="0" fontId="4" fillId="2" borderId="51" xfId="0" applyFont="1" applyFill="1" applyBorder="1" applyAlignment="1" applyProtection="1">
      <alignment horizontal="center" vertical="center"/>
    </xf>
    <xf numFmtId="0" fontId="3" fillId="2" borderId="30" xfId="0" applyFont="1" applyFill="1" applyBorder="1" applyAlignment="1" applyProtection="1">
      <alignment horizontal="center" vertical="center"/>
    </xf>
    <xf numFmtId="0" fontId="3" fillId="2" borderId="52" xfId="0" applyFont="1" applyFill="1" applyBorder="1" applyAlignment="1" applyProtection="1">
      <alignment horizontal="center" vertical="center"/>
    </xf>
    <xf numFmtId="0" fontId="56" fillId="0" borderId="0" xfId="0" applyFont="1" applyBorder="1" applyAlignment="1" applyProtection="1">
      <alignment horizontal="left" vertical="center"/>
    </xf>
    <xf numFmtId="3" fontId="48" fillId="0" borderId="45" xfId="0" applyNumberFormat="1" applyFont="1" applyBorder="1" applyProtection="1">
      <protection locked="0"/>
    </xf>
    <xf numFmtId="3" fontId="48" fillId="0" borderId="46" xfId="0" applyNumberFormat="1" applyFont="1" applyBorder="1" applyProtection="1">
      <protection locked="0"/>
    </xf>
    <xf numFmtId="3" fontId="48" fillId="0" borderId="47" xfId="0" applyNumberFormat="1" applyFont="1" applyBorder="1" applyProtection="1">
      <protection locked="0"/>
    </xf>
    <xf numFmtId="0" fontId="56" fillId="0" borderId="48" xfId="0" applyFont="1" applyBorder="1" applyAlignment="1" applyProtection="1">
      <alignment horizontal="center"/>
    </xf>
    <xf numFmtId="0" fontId="56" fillId="0" borderId="0" xfId="0" applyFont="1" applyAlignment="1" applyProtection="1">
      <alignment horizontal="center"/>
    </xf>
    <xf numFmtId="170" fontId="18" fillId="6" borderId="49" xfId="0" applyNumberFormat="1" applyFont="1" applyFill="1" applyBorder="1" applyAlignment="1" applyProtection="1">
      <alignment horizontal="center" vertical="center"/>
    </xf>
    <xf numFmtId="170" fontId="18" fillId="6" borderId="50" xfId="0" applyNumberFormat="1" applyFont="1" applyFill="1" applyBorder="1" applyAlignment="1" applyProtection="1">
      <alignment horizontal="center" vertical="center"/>
    </xf>
    <xf numFmtId="0" fontId="6" fillId="3" borderId="40" xfId="0" applyFont="1" applyFill="1" applyBorder="1" applyAlignment="1" applyProtection="1">
      <alignment horizontal="center" vertical="center"/>
    </xf>
    <xf numFmtId="0" fontId="6" fillId="3" borderId="41" xfId="0" applyFont="1" applyFill="1" applyBorder="1" applyAlignment="1" applyProtection="1">
      <alignment horizontal="center" vertical="center"/>
    </xf>
    <xf numFmtId="0" fontId="61" fillId="0" borderId="0" xfId="0" applyFont="1" applyFill="1" applyBorder="1" applyAlignment="1" applyProtection="1">
      <alignment horizontal="center" vertical="center" wrapText="1"/>
    </xf>
    <xf numFmtId="0" fontId="50" fillId="0" borderId="0" xfId="0" applyFont="1" applyAlignment="1" applyProtection="1">
      <alignment horizontal="left" vertical="top"/>
    </xf>
    <xf numFmtId="0" fontId="1" fillId="0" borderId="53" xfId="0" applyFont="1" applyFill="1" applyBorder="1" applyAlignment="1" applyProtection="1">
      <alignment horizontal="center" vertical="center"/>
    </xf>
    <xf numFmtId="2" fontId="18" fillId="0" borderId="49" xfId="2" applyNumberFormat="1" applyFont="1" applyFill="1" applyBorder="1" applyAlignment="1" applyProtection="1">
      <alignment horizontal="center" vertical="center"/>
      <protection locked="0"/>
    </xf>
    <xf numFmtId="2" fontId="18" fillId="0" borderId="50" xfId="2" applyNumberFormat="1" applyFont="1" applyFill="1" applyBorder="1" applyAlignment="1" applyProtection="1">
      <alignment horizontal="center" vertical="center"/>
      <protection locked="0"/>
    </xf>
    <xf numFmtId="3" fontId="18" fillId="0" borderId="49" xfId="2" applyNumberFormat="1" applyFont="1" applyFill="1" applyBorder="1" applyAlignment="1" applyProtection="1">
      <alignment horizontal="center" vertical="center"/>
      <protection locked="0"/>
    </xf>
    <xf numFmtId="3" fontId="18" fillId="0" borderId="50" xfId="2" applyNumberFormat="1" applyFont="1" applyFill="1" applyBorder="1" applyAlignment="1" applyProtection="1">
      <alignment horizontal="center" vertical="center"/>
      <protection locked="0"/>
    </xf>
    <xf numFmtId="171" fontId="18" fillId="12" borderId="49" xfId="3" applyNumberFormat="1" applyFont="1" applyFill="1" applyBorder="1" applyAlignment="1" applyProtection="1">
      <alignment horizontal="center" vertical="center"/>
    </xf>
    <xf numFmtId="171" fontId="18" fillId="12" borderId="50" xfId="3" applyNumberFormat="1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center" vertical="center"/>
    </xf>
    <xf numFmtId="166" fontId="9" fillId="0" borderId="0" xfId="0" applyNumberFormat="1" applyFont="1" applyFill="1" applyBorder="1" applyAlignment="1" applyProtection="1">
      <alignment horizontal="center" vertical="center" wrapText="1"/>
    </xf>
    <xf numFmtId="3" fontId="17" fillId="0" borderId="49" xfId="2" applyNumberFormat="1" applyFont="1" applyFill="1" applyBorder="1" applyAlignment="1" applyProtection="1">
      <alignment horizontal="center" vertical="center"/>
      <protection locked="0"/>
    </xf>
    <xf numFmtId="3" fontId="17" fillId="0" borderId="50" xfId="2" applyNumberFormat="1" applyFont="1" applyFill="1" applyBorder="1" applyAlignment="1" applyProtection="1">
      <alignment horizontal="center" vertical="center"/>
      <protection locked="0"/>
    </xf>
    <xf numFmtId="0" fontId="50" fillId="0" borderId="0" xfId="0" applyFont="1" applyFill="1" applyBorder="1" applyAlignment="1" applyProtection="1">
      <alignment horizontal="center" vertical="top" wrapText="1"/>
    </xf>
    <xf numFmtId="0" fontId="50" fillId="0" borderId="54" xfId="0" applyFont="1" applyFill="1" applyBorder="1" applyAlignment="1" applyProtection="1">
      <alignment horizontal="center" vertical="top" wrapText="1"/>
    </xf>
    <xf numFmtId="0" fontId="61" fillId="0" borderId="11" xfId="0" applyFont="1" applyFill="1" applyBorder="1" applyAlignment="1" applyProtection="1">
      <alignment horizontal="center" vertical="top"/>
    </xf>
    <xf numFmtId="0" fontId="61" fillId="0" borderId="0" xfId="0" applyFont="1" applyFill="1" applyBorder="1" applyAlignment="1" applyProtection="1">
      <alignment horizontal="center" vertical="top"/>
    </xf>
    <xf numFmtId="0" fontId="61" fillId="0" borderId="10" xfId="0" applyFont="1" applyFill="1" applyBorder="1" applyAlignment="1" applyProtection="1">
      <alignment horizontal="center" vertical="top"/>
    </xf>
    <xf numFmtId="0" fontId="32" fillId="10" borderId="26" xfId="0" applyFont="1" applyFill="1" applyBorder="1" applyAlignment="1" applyProtection="1">
      <alignment horizontal="center" vertical="center" wrapText="1"/>
    </xf>
    <xf numFmtId="0" fontId="32" fillId="10" borderId="23" xfId="0" applyFont="1" applyFill="1" applyBorder="1" applyAlignment="1" applyProtection="1">
      <alignment horizontal="center" vertical="center" wrapText="1"/>
    </xf>
    <xf numFmtId="0" fontId="32" fillId="10" borderId="27" xfId="0" applyFont="1" applyFill="1" applyBorder="1" applyAlignment="1" applyProtection="1">
      <alignment horizontal="center" vertical="center" wrapText="1"/>
    </xf>
    <xf numFmtId="0" fontId="32" fillId="10" borderId="28" xfId="0" applyFont="1" applyFill="1" applyBorder="1" applyAlignment="1" applyProtection="1">
      <alignment horizontal="center" vertical="center" wrapText="1"/>
    </xf>
    <xf numFmtId="0" fontId="32" fillId="10" borderId="13" xfId="0" applyFont="1" applyFill="1" applyBorder="1" applyAlignment="1" applyProtection="1">
      <alignment horizontal="center" vertical="center" wrapText="1"/>
    </xf>
    <xf numFmtId="0" fontId="32" fillId="10" borderId="29" xfId="0" applyFont="1" applyFill="1" applyBorder="1" applyAlignment="1" applyProtection="1">
      <alignment horizontal="center" vertical="center" wrapText="1"/>
    </xf>
    <xf numFmtId="0" fontId="18" fillId="0" borderId="11" xfId="0" applyFont="1" applyFill="1" applyBorder="1" applyAlignment="1" applyProtection="1">
      <alignment horizontal="center" vertical="center"/>
    </xf>
    <xf numFmtId="0" fontId="18" fillId="0" borderId="0" xfId="0" applyFont="1" applyFill="1" applyBorder="1" applyAlignment="1" applyProtection="1">
      <alignment horizontal="center" vertical="center"/>
    </xf>
    <xf numFmtId="0" fontId="18" fillId="0" borderId="10" xfId="0" applyFont="1" applyFill="1" applyBorder="1" applyAlignment="1" applyProtection="1">
      <alignment horizontal="center" vertical="center"/>
    </xf>
    <xf numFmtId="0" fontId="17" fillId="0" borderId="56" xfId="0" applyFont="1" applyFill="1" applyBorder="1" applyAlignment="1" applyProtection="1">
      <alignment horizontal="right" vertical="center"/>
    </xf>
    <xf numFmtId="3" fontId="17" fillId="9" borderId="44" xfId="2" applyNumberFormat="1" applyFont="1" applyFill="1" applyBorder="1" applyAlignment="1" applyProtection="1">
      <alignment horizontal="center" vertical="center"/>
    </xf>
    <xf numFmtId="3" fontId="17" fillId="9" borderId="45" xfId="2" applyNumberFormat="1" applyFont="1" applyFill="1" applyBorder="1" applyAlignment="1" applyProtection="1">
      <alignment horizontal="center" vertical="center"/>
    </xf>
    <xf numFmtId="3" fontId="17" fillId="9" borderId="46" xfId="2" applyNumberFormat="1" applyFont="1" applyFill="1" applyBorder="1" applyAlignment="1" applyProtection="1">
      <alignment horizontal="center" vertical="center"/>
    </xf>
    <xf numFmtId="3" fontId="17" fillId="9" borderId="47" xfId="2" applyNumberFormat="1" applyFont="1" applyFill="1" applyBorder="1" applyAlignment="1" applyProtection="1">
      <alignment horizontal="center" vertical="center"/>
    </xf>
    <xf numFmtId="0" fontId="17" fillId="0" borderId="11" xfId="0" applyFont="1" applyFill="1" applyBorder="1" applyAlignment="1" applyProtection="1">
      <alignment horizontal="right" vertical="center"/>
    </xf>
    <xf numFmtId="0" fontId="51" fillId="0" borderId="11" xfId="0" applyFont="1" applyFill="1" applyBorder="1" applyAlignment="1" applyProtection="1">
      <alignment horizontal="right" vertical="center"/>
    </xf>
    <xf numFmtId="172" fontId="50" fillId="0" borderId="0" xfId="1" applyNumberFormat="1" applyFont="1" applyFill="1" applyBorder="1" applyAlignment="1" applyProtection="1">
      <alignment horizontal="center" vertical="top" wrapText="1"/>
    </xf>
    <xf numFmtId="0" fontId="9" fillId="0" borderId="0" xfId="0" applyFont="1" applyFill="1" applyBorder="1" applyAlignment="1" applyProtection="1">
      <alignment horizontal="center" vertical="center" wrapText="1"/>
    </xf>
    <xf numFmtId="0" fontId="56" fillId="0" borderId="54" xfId="0" applyFont="1" applyFill="1" applyBorder="1" applyAlignment="1" applyProtection="1">
      <alignment horizontal="center" vertical="top"/>
    </xf>
    <xf numFmtId="0" fontId="1" fillId="0" borderId="53" xfId="0" applyFont="1" applyFill="1" applyBorder="1" applyAlignment="1" applyProtection="1">
      <alignment horizontal="center" vertical="center" wrapText="1"/>
    </xf>
    <xf numFmtId="165" fontId="17" fillId="9" borderId="44" xfId="2" applyNumberFormat="1" applyFont="1" applyFill="1" applyBorder="1" applyAlignment="1" applyProtection="1">
      <alignment horizontal="center" vertical="center"/>
    </xf>
    <xf numFmtId="165" fontId="17" fillId="9" borderId="45" xfId="2" applyNumberFormat="1" applyFont="1" applyFill="1" applyBorder="1" applyAlignment="1" applyProtection="1">
      <alignment horizontal="center" vertical="center"/>
    </xf>
    <xf numFmtId="165" fontId="17" fillId="9" borderId="46" xfId="2" applyNumberFormat="1" applyFont="1" applyFill="1" applyBorder="1" applyAlignment="1" applyProtection="1">
      <alignment horizontal="center" vertical="center"/>
    </xf>
    <xf numFmtId="165" fontId="17" fillId="9" borderId="47" xfId="2" applyNumberFormat="1" applyFont="1" applyFill="1" applyBorder="1" applyAlignment="1" applyProtection="1">
      <alignment horizontal="center" vertical="center"/>
    </xf>
    <xf numFmtId="3" fontId="17" fillId="0" borderId="44" xfId="2" applyNumberFormat="1" applyFont="1" applyFill="1" applyBorder="1" applyAlignment="1" applyProtection="1">
      <alignment horizontal="center" vertical="center"/>
      <protection locked="0"/>
    </xf>
    <xf numFmtId="3" fontId="17" fillId="0" borderId="45" xfId="2" applyNumberFormat="1" applyFont="1" applyFill="1" applyBorder="1" applyAlignment="1" applyProtection="1">
      <alignment horizontal="center" vertical="center"/>
      <protection locked="0"/>
    </xf>
    <xf numFmtId="3" fontId="17" fillId="0" borderId="46" xfId="2" applyNumberFormat="1" applyFont="1" applyFill="1" applyBorder="1" applyAlignment="1" applyProtection="1">
      <alignment horizontal="center" vertical="center"/>
      <protection locked="0"/>
    </xf>
    <xf numFmtId="3" fontId="17" fillId="0" borderId="47" xfId="2" applyNumberFormat="1" applyFont="1" applyFill="1" applyBorder="1" applyAlignment="1" applyProtection="1">
      <alignment horizontal="center" vertical="center"/>
      <protection locked="0"/>
    </xf>
    <xf numFmtId="169" fontId="17" fillId="11" borderId="44" xfId="0" applyNumberFormat="1" applyFont="1" applyFill="1" applyBorder="1" applyAlignment="1" applyProtection="1">
      <alignment horizontal="center" vertical="center"/>
    </xf>
    <xf numFmtId="169" fontId="17" fillId="11" borderId="45" xfId="0" applyNumberFormat="1" applyFont="1" applyFill="1" applyBorder="1" applyAlignment="1" applyProtection="1">
      <alignment horizontal="center" vertical="center"/>
    </xf>
    <xf numFmtId="169" fontId="17" fillId="11" borderId="46" xfId="0" applyNumberFormat="1" applyFont="1" applyFill="1" applyBorder="1" applyAlignment="1" applyProtection="1">
      <alignment horizontal="center" vertical="center"/>
    </xf>
    <xf numFmtId="169" fontId="17" fillId="11" borderId="47" xfId="0" applyNumberFormat="1" applyFont="1" applyFill="1" applyBorder="1" applyAlignment="1" applyProtection="1">
      <alignment horizontal="center" vertical="center"/>
    </xf>
    <xf numFmtId="0" fontId="50" fillId="0" borderId="23" xfId="0" applyFont="1" applyFill="1" applyBorder="1" applyAlignment="1" applyProtection="1">
      <alignment horizontal="center" wrapText="1"/>
    </xf>
    <xf numFmtId="0" fontId="9" fillId="0" borderId="54" xfId="0" applyFont="1" applyFill="1" applyBorder="1" applyAlignment="1" applyProtection="1">
      <alignment horizontal="center" vertical="center" wrapText="1"/>
    </xf>
    <xf numFmtId="171" fontId="17" fillId="0" borderId="44" xfId="0" applyNumberFormat="1" applyFont="1" applyFill="1" applyBorder="1" applyAlignment="1" applyProtection="1">
      <alignment horizontal="center" vertical="center"/>
      <protection locked="0"/>
    </xf>
    <xf numFmtId="171" fontId="17" fillId="0" borderId="45" xfId="0" applyNumberFormat="1" applyFont="1" applyFill="1" applyBorder="1" applyAlignment="1" applyProtection="1">
      <alignment horizontal="center" vertical="center"/>
      <protection locked="0"/>
    </xf>
    <xf numFmtId="171" fontId="17" fillId="0" borderId="46" xfId="0" applyNumberFormat="1" applyFont="1" applyFill="1" applyBorder="1" applyAlignment="1" applyProtection="1">
      <alignment horizontal="center" vertical="center"/>
      <protection locked="0"/>
    </xf>
    <xf numFmtId="171" fontId="17" fillId="0" borderId="47" xfId="0" applyNumberFormat="1" applyFont="1" applyFill="1" applyBorder="1" applyAlignment="1" applyProtection="1">
      <alignment horizontal="center" vertical="center"/>
      <protection locked="0"/>
    </xf>
    <xf numFmtId="2" fontId="51" fillId="0" borderId="44" xfId="3" applyNumberFormat="1" applyFont="1" applyFill="1" applyBorder="1" applyAlignment="1" applyProtection="1">
      <alignment horizontal="center" vertical="center" wrapText="1"/>
      <protection locked="0"/>
    </xf>
    <xf numFmtId="2" fontId="51" fillId="0" borderId="45" xfId="3" applyNumberFormat="1" applyFont="1" applyFill="1" applyBorder="1" applyAlignment="1" applyProtection="1">
      <alignment horizontal="center" vertical="center" wrapText="1"/>
      <protection locked="0"/>
    </xf>
    <xf numFmtId="2" fontId="51" fillId="0" borderId="46" xfId="3" applyNumberFormat="1" applyFont="1" applyFill="1" applyBorder="1" applyAlignment="1" applyProtection="1">
      <alignment horizontal="center" vertical="center" wrapText="1"/>
      <protection locked="0"/>
    </xf>
    <xf numFmtId="2" fontId="51" fillId="0" borderId="47" xfId="3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Border="1" applyAlignment="1" applyProtection="1">
      <alignment horizontal="center" vertical="center" wrapText="1"/>
    </xf>
    <xf numFmtId="0" fontId="17" fillId="0" borderId="31" xfId="0" applyFont="1" applyFill="1" applyBorder="1" applyAlignment="1" applyProtection="1">
      <alignment horizontal="right" vertical="center"/>
    </xf>
    <xf numFmtId="165" fontId="17" fillId="11" borderId="44" xfId="0" applyNumberFormat="1" applyFont="1" applyFill="1" applyBorder="1" applyAlignment="1" applyProtection="1">
      <alignment horizontal="center" vertical="center"/>
    </xf>
    <xf numFmtId="165" fontId="17" fillId="11" borderId="45" xfId="0" applyNumberFormat="1" applyFont="1" applyFill="1" applyBorder="1" applyAlignment="1" applyProtection="1">
      <alignment horizontal="center" vertical="center"/>
    </xf>
    <xf numFmtId="165" fontId="17" fillId="11" borderId="46" xfId="0" applyNumberFormat="1" applyFont="1" applyFill="1" applyBorder="1" applyAlignment="1" applyProtection="1">
      <alignment horizontal="center" vertical="center"/>
    </xf>
    <xf numFmtId="165" fontId="17" fillId="11" borderId="47" xfId="0" applyNumberFormat="1" applyFont="1" applyFill="1" applyBorder="1" applyAlignment="1" applyProtection="1">
      <alignment horizontal="center" vertical="center"/>
    </xf>
    <xf numFmtId="0" fontId="50" fillId="0" borderId="0" xfId="0" applyFont="1" applyFill="1" applyBorder="1" applyAlignment="1" applyProtection="1">
      <alignment horizontal="center" vertical="center"/>
    </xf>
    <xf numFmtId="0" fontId="58" fillId="0" borderId="0" xfId="0" applyFont="1" applyBorder="1" applyAlignment="1" applyProtection="1">
      <alignment horizontal="center" vertical="center" textRotation="90"/>
    </xf>
    <xf numFmtId="3" fontId="17" fillId="0" borderId="44" xfId="0" applyNumberFormat="1" applyFont="1" applyFill="1" applyBorder="1" applyAlignment="1" applyProtection="1">
      <alignment horizontal="center" vertical="center"/>
      <protection locked="0"/>
    </xf>
    <xf numFmtId="3" fontId="17" fillId="0" borderId="45" xfId="0" applyNumberFormat="1" applyFont="1" applyFill="1" applyBorder="1" applyAlignment="1" applyProtection="1">
      <alignment horizontal="center" vertical="center"/>
      <protection locked="0"/>
    </xf>
    <xf numFmtId="3" fontId="17" fillId="0" borderId="46" xfId="0" applyNumberFormat="1" applyFont="1" applyFill="1" applyBorder="1" applyAlignment="1" applyProtection="1">
      <alignment horizontal="center" vertical="center"/>
      <protection locked="0"/>
    </xf>
    <xf numFmtId="3" fontId="17" fillId="0" borderId="47" xfId="0" applyNumberFormat="1" applyFont="1" applyFill="1" applyBorder="1" applyAlignment="1" applyProtection="1">
      <alignment horizontal="center" vertical="center"/>
      <protection locked="0"/>
    </xf>
    <xf numFmtId="0" fontId="56" fillId="0" borderId="11" xfId="0" applyFont="1" applyFill="1" applyBorder="1" applyAlignment="1" applyProtection="1">
      <alignment horizontal="center" vertical="top" wrapText="1"/>
    </xf>
    <xf numFmtId="0" fontId="56" fillId="0" borderId="0" xfId="0" applyFont="1" applyFill="1" applyBorder="1" applyAlignment="1" applyProtection="1">
      <alignment horizontal="center" vertical="top" wrapText="1"/>
    </xf>
    <xf numFmtId="0" fontId="56" fillId="0" borderId="10" xfId="0" applyFont="1" applyFill="1" applyBorder="1" applyAlignment="1" applyProtection="1">
      <alignment horizontal="center" vertical="top" wrapText="1"/>
    </xf>
    <xf numFmtId="169" fontId="17" fillId="0" borderId="44" xfId="0" applyNumberFormat="1" applyFont="1" applyFill="1" applyBorder="1" applyAlignment="1" applyProtection="1">
      <alignment horizontal="center" vertical="center"/>
      <protection locked="0"/>
    </xf>
    <xf numFmtId="169" fontId="17" fillId="0" borderId="45" xfId="0" applyNumberFormat="1" applyFont="1" applyFill="1" applyBorder="1" applyAlignment="1" applyProtection="1">
      <alignment horizontal="center" vertical="center"/>
      <protection locked="0"/>
    </xf>
    <xf numFmtId="169" fontId="17" fillId="0" borderId="46" xfId="0" applyNumberFormat="1" applyFont="1" applyFill="1" applyBorder="1" applyAlignment="1" applyProtection="1">
      <alignment horizontal="center" vertical="center"/>
      <protection locked="0"/>
    </xf>
    <xf numFmtId="169" fontId="17" fillId="0" borderId="47" xfId="0" applyNumberFormat="1" applyFont="1" applyFill="1" applyBorder="1" applyAlignment="1" applyProtection="1">
      <alignment horizontal="center" vertical="center"/>
      <protection locked="0"/>
    </xf>
    <xf numFmtId="3" fontId="51" fillId="0" borderId="44" xfId="1" applyNumberFormat="1" applyFont="1" applyFill="1" applyBorder="1" applyAlignment="1" applyProtection="1">
      <alignment horizontal="center" vertical="center"/>
      <protection locked="0"/>
    </xf>
    <xf numFmtId="3" fontId="51" fillId="0" borderId="45" xfId="1" applyNumberFormat="1" applyFont="1" applyFill="1" applyBorder="1" applyAlignment="1" applyProtection="1">
      <alignment horizontal="center" vertical="center"/>
      <protection locked="0"/>
    </xf>
    <xf numFmtId="3" fontId="51" fillId="0" borderId="46" xfId="1" applyNumberFormat="1" applyFont="1" applyFill="1" applyBorder="1" applyAlignment="1" applyProtection="1">
      <alignment horizontal="center" vertical="center"/>
      <protection locked="0"/>
    </xf>
    <xf numFmtId="3" fontId="51" fillId="0" borderId="47" xfId="1" applyNumberFormat="1" applyFont="1" applyFill="1" applyBorder="1" applyAlignment="1" applyProtection="1">
      <alignment horizontal="center" vertical="center"/>
      <protection locked="0"/>
    </xf>
    <xf numFmtId="0" fontId="9" fillId="0" borderId="53" xfId="0" applyFont="1" applyFill="1" applyBorder="1" applyAlignment="1" applyProtection="1">
      <alignment horizontal="center" vertical="center" wrapText="1"/>
    </xf>
    <xf numFmtId="0" fontId="17" fillId="0" borderId="56" xfId="0" applyFont="1" applyBorder="1" applyAlignment="1" applyProtection="1">
      <alignment horizontal="right" vertical="center"/>
    </xf>
    <xf numFmtId="0" fontId="20" fillId="0" borderId="55" xfId="0" applyFont="1" applyFill="1" applyBorder="1" applyAlignment="1" applyProtection="1">
      <alignment horizontal="right" vertical="center"/>
    </xf>
    <xf numFmtId="170" fontId="17" fillId="12" borderId="44" xfId="3" applyNumberFormat="1" applyFont="1" applyFill="1" applyBorder="1" applyAlignment="1" applyProtection="1">
      <alignment horizontal="center" vertical="center"/>
    </xf>
    <xf numFmtId="170" fontId="17" fillId="12" borderId="45" xfId="3" applyNumberFormat="1" applyFont="1" applyFill="1" applyBorder="1" applyAlignment="1" applyProtection="1">
      <alignment horizontal="center" vertical="center"/>
    </xf>
    <xf numFmtId="170" fontId="17" fillId="12" borderId="46" xfId="3" applyNumberFormat="1" applyFont="1" applyFill="1" applyBorder="1" applyAlignment="1" applyProtection="1">
      <alignment horizontal="center" vertical="center"/>
    </xf>
    <xf numFmtId="170" fontId="17" fillId="12" borderId="47" xfId="3" applyNumberFormat="1" applyFont="1" applyFill="1" applyBorder="1" applyAlignment="1" applyProtection="1">
      <alignment horizontal="center" vertical="center"/>
    </xf>
    <xf numFmtId="0" fontId="50" fillId="0" borderId="53" xfId="0" applyFont="1" applyFill="1" applyBorder="1" applyAlignment="1" applyProtection="1">
      <alignment horizontal="center" vertical="center"/>
    </xf>
    <xf numFmtId="0" fontId="20" fillId="0" borderId="31" xfId="0" applyFont="1" applyFill="1" applyBorder="1" applyAlignment="1" applyProtection="1">
      <alignment horizontal="right" vertical="center"/>
    </xf>
    <xf numFmtId="171" fontId="17" fillId="12" borderId="44" xfId="3" applyNumberFormat="1" applyFont="1" applyFill="1" applyBorder="1" applyAlignment="1" applyProtection="1">
      <alignment horizontal="center" vertical="center"/>
    </xf>
    <xf numFmtId="171" fontId="17" fillId="12" borderId="45" xfId="3" applyNumberFormat="1" applyFont="1" applyFill="1" applyBorder="1" applyAlignment="1" applyProtection="1">
      <alignment horizontal="center" vertical="center"/>
    </xf>
    <xf numFmtId="171" fontId="17" fillId="12" borderId="46" xfId="3" applyNumberFormat="1" applyFont="1" applyFill="1" applyBorder="1" applyAlignment="1" applyProtection="1">
      <alignment horizontal="center" vertical="center"/>
    </xf>
    <xf numFmtId="171" fontId="17" fillId="12" borderId="47" xfId="3" applyNumberFormat="1" applyFont="1" applyFill="1" applyBorder="1" applyAlignment="1" applyProtection="1">
      <alignment horizontal="center" vertical="center"/>
    </xf>
    <xf numFmtId="165" fontId="17" fillId="12" borderId="44" xfId="0" applyNumberFormat="1" applyFont="1" applyFill="1" applyBorder="1" applyAlignment="1" applyProtection="1">
      <alignment horizontal="center" vertical="center"/>
    </xf>
    <xf numFmtId="165" fontId="17" fillId="12" borderId="45" xfId="0" applyNumberFormat="1" applyFont="1" applyFill="1" applyBorder="1" applyAlignment="1" applyProtection="1">
      <alignment horizontal="center" vertical="center"/>
    </xf>
    <xf numFmtId="165" fontId="17" fillId="12" borderId="46" xfId="0" applyNumberFormat="1" applyFont="1" applyFill="1" applyBorder="1" applyAlignment="1" applyProtection="1">
      <alignment horizontal="center" vertical="center"/>
    </xf>
    <xf numFmtId="165" fontId="17" fillId="12" borderId="47" xfId="0" applyNumberFormat="1" applyFont="1" applyFill="1" applyBorder="1" applyAlignment="1" applyProtection="1">
      <alignment horizontal="center" vertical="center"/>
    </xf>
    <xf numFmtId="0" fontId="56" fillId="0" borderId="0" xfId="0" applyFont="1" applyBorder="1" applyAlignment="1" applyProtection="1">
      <alignment horizontal="center" vertical="center" wrapText="1"/>
    </xf>
    <xf numFmtId="0" fontId="50" fillId="0" borderId="0" xfId="0" applyFont="1" applyBorder="1" applyAlignment="1" applyProtection="1">
      <alignment horizontal="right"/>
    </xf>
    <xf numFmtId="0" fontId="17" fillId="0" borderId="55" xfId="0" applyFont="1" applyFill="1" applyBorder="1" applyAlignment="1" applyProtection="1">
      <alignment horizontal="right" vertical="center"/>
    </xf>
    <xf numFmtId="0" fontId="3" fillId="0" borderId="23" xfId="0" applyFont="1" applyFill="1" applyBorder="1" applyAlignment="1" applyProtection="1">
      <alignment horizontal="center" vertical="center"/>
    </xf>
    <xf numFmtId="0" fontId="18" fillId="0" borderId="44" xfId="0" applyFont="1" applyFill="1" applyBorder="1" applyAlignment="1" applyProtection="1">
      <alignment horizontal="center" vertical="top" wrapText="1"/>
    </xf>
    <xf numFmtId="0" fontId="18" fillId="0" borderId="54" xfId="0" applyFont="1" applyFill="1" applyBorder="1" applyAlignment="1" applyProtection="1">
      <alignment horizontal="center" vertical="top" wrapText="1"/>
    </xf>
    <xf numFmtId="0" fontId="18" fillId="0" borderId="45" xfId="0" applyFont="1" applyFill="1" applyBorder="1" applyAlignment="1" applyProtection="1">
      <alignment horizontal="center" vertical="top" wrapText="1"/>
    </xf>
    <xf numFmtId="0" fontId="3" fillId="0" borderId="23" xfId="0" applyFont="1" applyFill="1" applyBorder="1" applyAlignment="1" applyProtection="1">
      <alignment horizontal="center" vertical="center" wrapText="1"/>
    </xf>
    <xf numFmtId="0" fontId="60" fillId="0" borderId="2" xfId="0" applyFont="1" applyBorder="1" applyAlignment="1" applyProtection="1">
      <alignment horizontal="center" vertical="center" wrapText="1"/>
    </xf>
  </cellXfs>
  <cellStyles count="5">
    <cellStyle name="Komma" xfId="1" builtinId="3"/>
    <cellStyle name="Komma 2" xfId="2"/>
    <cellStyle name="Prozent" xfId="3" builtinId="5"/>
    <cellStyle name="Standard" xfId="0" builtinId="0"/>
    <cellStyle name="Standard_Tabelle1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5" Type="http://schemas.openxmlformats.org/officeDocument/2006/relationships/image" Target="../media/image9.jpeg"/><Relationship Id="rId4" Type="http://schemas.openxmlformats.org/officeDocument/2006/relationships/image" Target="../media/image8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9.jpeg"/><Relationship Id="rId5" Type="http://schemas.openxmlformats.org/officeDocument/2006/relationships/image" Target="../media/image14.jpeg"/><Relationship Id="rId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783470</xdr:colOff>
      <xdr:row>25</xdr:row>
      <xdr:rowOff>10386</xdr:rowOff>
    </xdr:from>
    <xdr:to>
      <xdr:col>28</xdr:col>
      <xdr:colOff>783472</xdr:colOff>
      <xdr:row>29</xdr:row>
      <xdr:rowOff>865</xdr:rowOff>
    </xdr:to>
    <xdr:cxnSp macro="">
      <xdr:nvCxnSpPr>
        <xdr:cNvPr id="2" name="Gerade Verbindung mit Pfeil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CxnSpPr/>
      </xdr:nvCxnSpPr>
      <xdr:spPr>
        <a:xfrm rot="16200000" flipH="1">
          <a:off x="20060481" y="10762525"/>
          <a:ext cx="1514479" cy="2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23</xdr:col>
      <xdr:colOff>1063689</xdr:colOff>
      <xdr:row>1</xdr:row>
      <xdr:rowOff>0</xdr:rowOff>
    </xdr:from>
    <xdr:to>
      <xdr:col>28</xdr:col>
      <xdr:colOff>1469575</xdr:colOff>
      <xdr:row>3</xdr:row>
      <xdr:rowOff>106690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62475" y="204107"/>
          <a:ext cx="2936814" cy="787047"/>
        </a:xfrm>
        <a:prstGeom prst="rect">
          <a:avLst/>
        </a:prstGeom>
      </xdr:spPr>
    </xdr:pic>
    <xdr:clientData/>
  </xdr:twoCellAnchor>
  <xdr:twoCellAnchor editAs="oneCell">
    <xdr:from>
      <xdr:col>22</xdr:col>
      <xdr:colOff>244926</xdr:colOff>
      <xdr:row>0</xdr:row>
      <xdr:rowOff>196712</xdr:rowOff>
    </xdr:from>
    <xdr:to>
      <xdr:col>23</xdr:col>
      <xdr:colOff>834385</xdr:colOff>
      <xdr:row>3</xdr:row>
      <xdr:rowOff>145458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7283" y="196712"/>
          <a:ext cx="1405888" cy="8332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124787</xdr:colOff>
      <xdr:row>1</xdr:row>
      <xdr:rowOff>77286</xdr:rowOff>
    </xdr:from>
    <xdr:to>
      <xdr:col>22</xdr:col>
      <xdr:colOff>1020535</xdr:colOff>
      <xdr:row>3</xdr:row>
      <xdr:rowOff>256368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12144" y="267786"/>
          <a:ext cx="2800748" cy="750582"/>
        </a:xfrm>
        <a:prstGeom prst="rect">
          <a:avLst/>
        </a:prstGeom>
      </xdr:spPr>
    </xdr:pic>
    <xdr:clientData/>
  </xdr:twoCellAnchor>
  <xdr:twoCellAnchor editAs="oneCell">
    <xdr:from>
      <xdr:col>18</xdr:col>
      <xdr:colOff>775595</xdr:colOff>
      <xdr:row>1</xdr:row>
      <xdr:rowOff>58421</xdr:rowOff>
    </xdr:from>
    <xdr:to>
      <xdr:col>19</xdr:col>
      <xdr:colOff>986954</xdr:colOff>
      <xdr:row>3</xdr:row>
      <xdr:rowOff>281528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4166" y="248921"/>
          <a:ext cx="1340752" cy="7946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209550</xdr:colOff>
      <xdr:row>22</xdr:row>
      <xdr:rowOff>171450</xdr:rowOff>
    </xdr:from>
    <xdr:to>
      <xdr:col>22</xdr:col>
      <xdr:colOff>815069</xdr:colOff>
      <xdr:row>31</xdr:row>
      <xdr:rowOff>296635</xdr:rowOff>
    </xdr:to>
    <xdr:sp macro="" textlink="">
      <xdr:nvSpPr>
        <xdr:cNvPr id="12125" name="AutoShape 55">
          <a:extLst>
            <a:ext uri="{FF2B5EF4-FFF2-40B4-BE49-F238E27FC236}">
              <a16:creationId xmlns:a16="http://schemas.microsoft.com/office/drawing/2014/main" id="{00000000-0008-0000-0200-00005D2F0000}"/>
            </a:ext>
          </a:extLst>
        </xdr:cNvPr>
        <xdr:cNvSpPr>
          <a:spLocks noChangeAspect="1" noChangeArrowheads="1"/>
        </xdr:cNvSpPr>
      </xdr:nvSpPr>
      <xdr:spPr bwMode="auto">
        <a:xfrm>
          <a:off x="9591675" y="7058025"/>
          <a:ext cx="6572250" cy="363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171450</xdr:colOff>
      <xdr:row>8</xdr:row>
      <xdr:rowOff>38100</xdr:rowOff>
    </xdr:from>
    <xdr:to>
      <xdr:col>14</xdr:col>
      <xdr:colOff>295275</xdr:colOff>
      <xdr:row>20</xdr:row>
      <xdr:rowOff>419100</xdr:rowOff>
    </xdr:to>
    <xdr:grpSp>
      <xdr:nvGrpSpPr>
        <xdr:cNvPr id="12126" name="Group 49">
          <a:extLst>
            <a:ext uri="{FF2B5EF4-FFF2-40B4-BE49-F238E27FC236}">
              <a16:creationId xmlns:a16="http://schemas.microsoft.com/office/drawing/2014/main" id="{00000000-0008-0000-0200-00005E2F0000}"/>
            </a:ext>
          </a:extLst>
        </xdr:cNvPr>
        <xdr:cNvGrpSpPr>
          <a:grpSpLocks noChangeAspect="1"/>
        </xdr:cNvGrpSpPr>
      </xdr:nvGrpSpPr>
      <xdr:grpSpPr bwMode="auto">
        <a:xfrm>
          <a:off x="2981325" y="2054225"/>
          <a:ext cx="6950075" cy="4175125"/>
          <a:chOff x="221" y="254"/>
          <a:chExt cx="1075" cy="626"/>
        </a:xfrm>
      </xdr:grpSpPr>
      <xdr:sp macro="" textlink="">
        <xdr:nvSpPr>
          <xdr:cNvPr id="12134" name="AutoShape 48">
            <a:extLst>
              <a:ext uri="{FF2B5EF4-FFF2-40B4-BE49-F238E27FC236}">
                <a16:creationId xmlns:a16="http://schemas.microsoft.com/office/drawing/2014/main" id="{00000000-0008-0000-0200-0000662F0000}"/>
              </a:ext>
            </a:extLst>
          </xdr:cNvPr>
          <xdr:cNvSpPr>
            <a:spLocks noChangeAspect="1" noChangeArrowheads="1" noTextEdit="1"/>
          </xdr:cNvSpPr>
        </xdr:nvSpPr>
        <xdr:spPr bwMode="auto">
          <a:xfrm>
            <a:off x="377" y="326"/>
            <a:ext cx="911" cy="5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12135" name="Grafik 7">
            <a:extLst>
              <a:ext uri="{FF2B5EF4-FFF2-40B4-BE49-F238E27FC236}">
                <a16:creationId xmlns:a16="http://schemas.microsoft.com/office/drawing/2014/main" id="{00000000-0008-0000-0200-0000672F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1" y="254"/>
            <a:ext cx="1075" cy="62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14</xdr:col>
      <xdr:colOff>314325</xdr:colOff>
      <xdr:row>8</xdr:row>
      <xdr:rowOff>171450</xdr:rowOff>
    </xdr:from>
    <xdr:to>
      <xdr:col>22</xdr:col>
      <xdr:colOff>571500</xdr:colOff>
      <xdr:row>20</xdr:row>
      <xdr:rowOff>400050</xdr:rowOff>
    </xdr:to>
    <xdr:grpSp>
      <xdr:nvGrpSpPr>
        <xdr:cNvPr id="12127" name="Group 53">
          <a:extLst>
            <a:ext uri="{FF2B5EF4-FFF2-40B4-BE49-F238E27FC236}">
              <a16:creationId xmlns:a16="http://schemas.microsoft.com/office/drawing/2014/main" id="{00000000-0008-0000-0200-00005F2F0000}"/>
            </a:ext>
          </a:extLst>
        </xdr:cNvPr>
        <xdr:cNvGrpSpPr>
          <a:grpSpLocks noChangeAspect="1"/>
        </xdr:cNvGrpSpPr>
      </xdr:nvGrpSpPr>
      <xdr:grpSpPr bwMode="auto">
        <a:xfrm>
          <a:off x="9950450" y="2187575"/>
          <a:ext cx="6670675" cy="4022725"/>
          <a:chOff x="1286" y="326"/>
          <a:chExt cx="894" cy="550"/>
        </a:xfrm>
      </xdr:grpSpPr>
      <xdr:sp macro="" textlink="">
        <xdr:nvSpPr>
          <xdr:cNvPr id="12132" name="AutoShape 52">
            <a:extLst>
              <a:ext uri="{FF2B5EF4-FFF2-40B4-BE49-F238E27FC236}">
                <a16:creationId xmlns:a16="http://schemas.microsoft.com/office/drawing/2014/main" id="{00000000-0008-0000-0200-0000642F0000}"/>
              </a:ext>
            </a:extLst>
          </xdr:cNvPr>
          <xdr:cNvSpPr>
            <a:spLocks noChangeAspect="1" noChangeArrowheads="1" noTextEdit="1"/>
          </xdr:cNvSpPr>
        </xdr:nvSpPr>
        <xdr:spPr bwMode="auto">
          <a:xfrm>
            <a:off x="1286" y="326"/>
            <a:ext cx="894" cy="5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12133" name="Grafik 10">
            <a:extLst>
              <a:ext uri="{FF2B5EF4-FFF2-40B4-BE49-F238E27FC236}">
                <a16:creationId xmlns:a16="http://schemas.microsoft.com/office/drawing/2014/main" id="{00000000-0008-0000-0200-0000652F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86" y="326"/>
            <a:ext cx="895" cy="5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8</xdr:col>
      <xdr:colOff>634092</xdr:colOff>
      <xdr:row>24</xdr:row>
      <xdr:rowOff>76199</xdr:rowOff>
    </xdr:from>
    <xdr:to>
      <xdr:col>24</xdr:col>
      <xdr:colOff>449034</xdr:colOff>
      <xdr:row>36</xdr:row>
      <xdr:rowOff>2720</xdr:rowOff>
    </xdr:to>
    <xdr:grpSp>
      <xdr:nvGrpSpPr>
        <xdr:cNvPr id="12128" name="Group 61">
          <a:extLst>
            <a:ext uri="{FF2B5EF4-FFF2-40B4-BE49-F238E27FC236}">
              <a16:creationId xmlns:a16="http://schemas.microsoft.com/office/drawing/2014/main" id="{00000000-0008-0000-0200-0000602F0000}"/>
            </a:ext>
          </a:extLst>
        </xdr:cNvPr>
        <xdr:cNvGrpSpPr>
          <a:grpSpLocks noChangeAspect="1"/>
        </xdr:cNvGrpSpPr>
      </xdr:nvGrpSpPr>
      <xdr:grpSpPr bwMode="auto">
        <a:xfrm>
          <a:off x="5285467" y="7251699"/>
          <a:ext cx="12864192" cy="4562021"/>
          <a:chOff x="1220" y="1000"/>
          <a:chExt cx="901" cy="477"/>
        </a:xfrm>
      </xdr:grpSpPr>
      <xdr:sp macro="" textlink="">
        <xdr:nvSpPr>
          <xdr:cNvPr id="12130" name="AutoShape 60">
            <a:extLst>
              <a:ext uri="{FF2B5EF4-FFF2-40B4-BE49-F238E27FC236}">
                <a16:creationId xmlns:a16="http://schemas.microsoft.com/office/drawing/2014/main" id="{00000000-0008-0000-0200-0000622F0000}"/>
              </a:ext>
            </a:extLst>
          </xdr:cNvPr>
          <xdr:cNvSpPr>
            <a:spLocks noChangeAspect="1" noChangeArrowheads="1" noTextEdit="1"/>
          </xdr:cNvSpPr>
        </xdr:nvSpPr>
        <xdr:spPr bwMode="auto">
          <a:xfrm>
            <a:off x="1220" y="1000"/>
            <a:ext cx="887" cy="47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12131" name="Grafik 16">
            <a:extLst>
              <a:ext uri="{FF2B5EF4-FFF2-40B4-BE49-F238E27FC236}">
                <a16:creationId xmlns:a16="http://schemas.microsoft.com/office/drawing/2014/main" id="{00000000-0008-0000-0200-0000632F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43" y="1020"/>
            <a:ext cx="478" cy="4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21</xdr:col>
      <xdr:colOff>299358</xdr:colOff>
      <xdr:row>0</xdr:row>
      <xdr:rowOff>122465</xdr:rowOff>
    </xdr:from>
    <xdr:to>
      <xdr:col>22</xdr:col>
      <xdr:colOff>775608</xdr:colOff>
      <xdr:row>2</xdr:row>
      <xdr:rowOff>241980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75429" y="122465"/>
          <a:ext cx="1143000" cy="677408"/>
        </a:xfrm>
        <a:prstGeom prst="rect">
          <a:avLst/>
        </a:prstGeom>
      </xdr:spPr>
    </xdr:pic>
    <xdr:clientData/>
  </xdr:twoCellAnchor>
  <xdr:twoCellAnchor editAs="oneCell">
    <xdr:from>
      <xdr:col>23</xdr:col>
      <xdr:colOff>217714</xdr:colOff>
      <xdr:row>0</xdr:row>
      <xdr:rowOff>81644</xdr:rowOff>
    </xdr:from>
    <xdr:to>
      <xdr:col>24</xdr:col>
      <xdr:colOff>616575</xdr:colOff>
      <xdr:row>2</xdr:row>
      <xdr:rowOff>239504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76964" y="81644"/>
          <a:ext cx="1215290" cy="71575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95250</xdr:colOff>
      <xdr:row>12</xdr:row>
      <xdr:rowOff>57150</xdr:rowOff>
    </xdr:from>
    <xdr:to>
      <xdr:col>11</xdr:col>
      <xdr:colOff>742950</xdr:colOff>
      <xdr:row>20</xdr:row>
      <xdr:rowOff>19050</xdr:rowOff>
    </xdr:to>
    <xdr:grpSp>
      <xdr:nvGrpSpPr>
        <xdr:cNvPr id="12480" name="Group 83">
          <a:extLst>
            <a:ext uri="{FF2B5EF4-FFF2-40B4-BE49-F238E27FC236}">
              <a16:creationId xmlns:a16="http://schemas.microsoft.com/office/drawing/2014/main" id="{00000000-0008-0000-0300-0000C0300000}"/>
            </a:ext>
          </a:extLst>
        </xdr:cNvPr>
        <xdr:cNvGrpSpPr>
          <a:grpSpLocks noChangeAspect="1"/>
        </xdr:cNvGrpSpPr>
      </xdr:nvGrpSpPr>
      <xdr:grpSpPr bwMode="auto">
        <a:xfrm>
          <a:off x="2013857" y="3907971"/>
          <a:ext cx="6185807" cy="3186793"/>
          <a:chOff x="219" y="376"/>
          <a:chExt cx="955" cy="536"/>
        </a:xfrm>
      </xdr:grpSpPr>
      <xdr:sp macro="" textlink="">
        <xdr:nvSpPr>
          <xdr:cNvPr id="12491" name="AutoShape 82">
            <a:extLst>
              <a:ext uri="{FF2B5EF4-FFF2-40B4-BE49-F238E27FC236}">
                <a16:creationId xmlns:a16="http://schemas.microsoft.com/office/drawing/2014/main" id="{00000000-0008-0000-0300-0000CB300000}"/>
              </a:ext>
            </a:extLst>
          </xdr:cNvPr>
          <xdr:cNvSpPr>
            <a:spLocks noChangeAspect="1" noChangeArrowheads="1" noTextEdit="1"/>
          </xdr:cNvSpPr>
        </xdr:nvSpPr>
        <xdr:spPr bwMode="auto">
          <a:xfrm>
            <a:off x="219" y="487"/>
            <a:ext cx="817" cy="4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12492" name="Grafik 8">
            <a:extLst>
              <a:ext uri="{FF2B5EF4-FFF2-40B4-BE49-F238E27FC236}">
                <a16:creationId xmlns:a16="http://schemas.microsoft.com/office/drawing/2014/main" id="{00000000-0008-0000-0300-0000CC3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9" y="376"/>
            <a:ext cx="955" cy="5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14</xdr:col>
      <xdr:colOff>19050</xdr:colOff>
      <xdr:row>14</xdr:row>
      <xdr:rowOff>133350</xdr:rowOff>
    </xdr:from>
    <xdr:to>
      <xdr:col>21</xdr:col>
      <xdr:colOff>723900</xdr:colOff>
      <xdr:row>19</xdr:row>
      <xdr:rowOff>685800</xdr:rowOff>
    </xdr:to>
    <xdr:grpSp>
      <xdr:nvGrpSpPr>
        <xdr:cNvPr id="12481" name="Group 87">
          <a:extLst>
            <a:ext uri="{FF2B5EF4-FFF2-40B4-BE49-F238E27FC236}">
              <a16:creationId xmlns:a16="http://schemas.microsoft.com/office/drawing/2014/main" id="{00000000-0008-0000-0300-0000C1300000}"/>
            </a:ext>
          </a:extLst>
        </xdr:cNvPr>
        <xdr:cNvGrpSpPr>
          <a:grpSpLocks noChangeAspect="1"/>
        </xdr:cNvGrpSpPr>
      </xdr:nvGrpSpPr>
      <xdr:grpSpPr bwMode="auto">
        <a:xfrm>
          <a:off x="9367157" y="4623707"/>
          <a:ext cx="6242957" cy="2416629"/>
          <a:chOff x="1118" y="487"/>
          <a:chExt cx="849" cy="424"/>
        </a:xfrm>
      </xdr:grpSpPr>
      <xdr:sp macro="" textlink="">
        <xdr:nvSpPr>
          <xdr:cNvPr id="12489" name="AutoShape 86">
            <a:extLst>
              <a:ext uri="{FF2B5EF4-FFF2-40B4-BE49-F238E27FC236}">
                <a16:creationId xmlns:a16="http://schemas.microsoft.com/office/drawing/2014/main" id="{00000000-0008-0000-0300-0000C9300000}"/>
              </a:ext>
            </a:extLst>
          </xdr:cNvPr>
          <xdr:cNvSpPr>
            <a:spLocks noChangeAspect="1" noChangeArrowheads="1" noTextEdit="1"/>
          </xdr:cNvSpPr>
        </xdr:nvSpPr>
        <xdr:spPr bwMode="auto">
          <a:xfrm>
            <a:off x="1118" y="487"/>
            <a:ext cx="849" cy="4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12490" name="Grafik 11">
            <a:extLst>
              <a:ext uri="{FF2B5EF4-FFF2-40B4-BE49-F238E27FC236}">
                <a16:creationId xmlns:a16="http://schemas.microsoft.com/office/drawing/2014/main" id="{00000000-0008-0000-0300-0000CA3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18" y="376"/>
            <a:ext cx="850" cy="5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4</xdr:col>
      <xdr:colOff>47625</xdr:colOff>
      <xdr:row>28</xdr:row>
      <xdr:rowOff>161925</xdr:rowOff>
    </xdr:from>
    <xdr:to>
      <xdr:col>12</xdr:col>
      <xdr:colOff>66675</xdr:colOff>
      <xdr:row>39</xdr:row>
      <xdr:rowOff>361950</xdr:rowOff>
    </xdr:to>
    <xdr:grpSp>
      <xdr:nvGrpSpPr>
        <xdr:cNvPr id="12482" name="Group 91">
          <a:extLst>
            <a:ext uri="{FF2B5EF4-FFF2-40B4-BE49-F238E27FC236}">
              <a16:creationId xmlns:a16="http://schemas.microsoft.com/office/drawing/2014/main" id="{00000000-0008-0000-0300-0000C2300000}"/>
            </a:ext>
          </a:extLst>
        </xdr:cNvPr>
        <xdr:cNvGrpSpPr>
          <a:grpSpLocks noChangeAspect="1"/>
        </xdr:cNvGrpSpPr>
      </xdr:nvGrpSpPr>
      <xdr:grpSpPr bwMode="auto">
        <a:xfrm>
          <a:off x="1966232" y="10122354"/>
          <a:ext cx="6468836" cy="3179989"/>
          <a:chOff x="243" y="605"/>
          <a:chExt cx="790" cy="1072"/>
        </a:xfrm>
      </xdr:grpSpPr>
      <xdr:sp macro="" textlink="">
        <xdr:nvSpPr>
          <xdr:cNvPr id="12487" name="AutoShape 90">
            <a:extLst>
              <a:ext uri="{FF2B5EF4-FFF2-40B4-BE49-F238E27FC236}">
                <a16:creationId xmlns:a16="http://schemas.microsoft.com/office/drawing/2014/main" id="{00000000-0008-0000-0300-0000C7300000}"/>
              </a:ext>
            </a:extLst>
          </xdr:cNvPr>
          <xdr:cNvSpPr>
            <a:spLocks noChangeAspect="1" noChangeArrowheads="1" noTextEdit="1"/>
          </xdr:cNvSpPr>
        </xdr:nvSpPr>
        <xdr:spPr bwMode="auto">
          <a:xfrm>
            <a:off x="243" y="1258"/>
            <a:ext cx="785" cy="41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12488" name="Grafik 14">
            <a:extLst>
              <a:ext uri="{FF2B5EF4-FFF2-40B4-BE49-F238E27FC236}">
                <a16:creationId xmlns:a16="http://schemas.microsoft.com/office/drawing/2014/main" id="{00000000-0008-0000-0300-0000C83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47" y="605"/>
            <a:ext cx="786" cy="107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4</xdr:col>
      <xdr:colOff>695325</xdr:colOff>
      <xdr:row>28</xdr:row>
      <xdr:rowOff>152400</xdr:rowOff>
    </xdr:from>
    <xdr:to>
      <xdr:col>29</xdr:col>
      <xdr:colOff>495300</xdr:colOff>
      <xdr:row>40</xdr:row>
      <xdr:rowOff>66675</xdr:rowOff>
    </xdr:to>
    <xdr:grpSp>
      <xdr:nvGrpSpPr>
        <xdr:cNvPr id="12483" name="Group 95">
          <a:extLst>
            <a:ext uri="{FF2B5EF4-FFF2-40B4-BE49-F238E27FC236}">
              <a16:creationId xmlns:a16="http://schemas.microsoft.com/office/drawing/2014/main" id="{00000000-0008-0000-0300-0000C3300000}"/>
            </a:ext>
          </a:extLst>
        </xdr:cNvPr>
        <xdr:cNvGrpSpPr>
          <a:grpSpLocks noChangeAspect="1"/>
        </xdr:cNvGrpSpPr>
      </xdr:nvGrpSpPr>
      <xdr:grpSpPr bwMode="auto">
        <a:xfrm>
          <a:off x="2613932" y="10112829"/>
          <a:ext cx="19380654" cy="3275239"/>
          <a:chOff x="1178" y="1256"/>
          <a:chExt cx="762" cy="418"/>
        </a:xfrm>
      </xdr:grpSpPr>
      <xdr:sp macro="" textlink="">
        <xdr:nvSpPr>
          <xdr:cNvPr id="12485" name="AutoShape 94">
            <a:extLst>
              <a:ext uri="{FF2B5EF4-FFF2-40B4-BE49-F238E27FC236}">
                <a16:creationId xmlns:a16="http://schemas.microsoft.com/office/drawing/2014/main" id="{00000000-0008-0000-0300-0000C5300000}"/>
              </a:ext>
            </a:extLst>
          </xdr:cNvPr>
          <xdr:cNvSpPr>
            <a:spLocks noChangeAspect="1" noChangeArrowheads="1" noTextEdit="1"/>
          </xdr:cNvSpPr>
        </xdr:nvSpPr>
        <xdr:spPr bwMode="auto">
          <a:xfrm>
            <a:off x="1178" y="1256"/>
            <a:ext cx="762" cy="41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12486" name="Grafik 17">
            <a:extLst>
              <a:ext uri="{FF2B5EF4-FFF2-40B4-BE49-F238E27FC236}">
                <a16:creationId xmlns:a16="http://schemas.microsoft.com/office/drawing/2014/main" id="{00000000-0008-0000-0300-0000C63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3" y="1278"/>
            <a:ext cx="259" cy="3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23</xdr:col>
      <xdr:colOff>870857</xdr:colOff>
      <xdr:row>1</xdr:row>
      <xdr:rowOff>68036</xdr:rowOff>
    </xdr:from>
    <xdr:to>
      <xdr:col>25</xdr:col>
      <xdr:colOff>592359</xdr:colOff>
      <xdr:row>3</xdr:row>
      <xdr:rowOff>100643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49750" y="244929"/>
          <a:ext cx="1340752" cy="794607"/>
        </a:xfrm>
        <a:prstGeom prst="rect">
          <a:avLst/>
        </a:prstGeom>
      </xdr:spPr>
    </xdr:pic>
    <xdr:clientData/>
  </xdr:twoCellAnchor>
  <xdr:twoCellAnchor editAs="oneCell">
    <xdr:from>
      <xdr:col>25</xdr:col>
      <xdr:colOff>789212</xdr:colOff>
      <xdr:row>1</xdr:row>
      <xdr:rowOff>54429</xdr:rowOff>
    </xdr:from>
    <xdr:to>
      <xdr:col>27</xdr:col>
      <xdr:colOff>371645</xdr:colOff>
      <xdr:row>3</xdr:row>
      <xdr:rowOff>8182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87355" y="231322"/>
          <a:ext cx="1215290" cy="7157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G35"/>
  <sheetViews>
    <sheetView view="pageLayout" zoomScale="60" zoomScaleNormal="40" zoomScaleSheetLayoutView="50" zoomScalePageLayoutView="60" workbookViewId="0">
      <selection activeCell="F13" sqref="F13"/>
    </sheetView>
  </sheetViews>
  <sheetFormatPr baseColWidth="10" defaultColWidth="5.28515625" defaultRowHeight="15" x14ac:dyDescent="0.25"/>
  <cols>
    <col min="1" max="1" width="3.140625" style="83" customWidth="1"/>
    <col min="2" max="2" width="13.28515625" style="83" customWidth="1"/>
    <col min="3" max="3" width="7.140625" style="83" customWidth="1"/>
    <col min="4" max="4" width="11.28515625" style="83" customWidth="1"/>
    <col min="5" max="5" width="13.5703125" style="83" customWidth="1"/>
    <col min="6" max="6" width="15.7109375" style="83" customWidth="1"/>
    <col min="7" max="7" width="11.28515625" style="83" customWidth="1"/>
    <col min="8" max="8" width="8.7109375" style="83" customWidth="1"/>
    <col min="9" max="9" width="5.140625" style="83" customWidth="1"/>
    <col min="10" max="10" width="11.28515625" style="83" customWidth="1"/>
    <col min="11" max="11" width="13.7109375" style="83" customWidth="1"/>
    <col min="12" max="12" width="15.7109375" style="83" customWidth="1"/>
    <col min="13" max="13" width="11.28515625" style="83" customWidth="1"/>
    <col min="14" max="14" width="8.7109375" style="83" customWidth="1"/>
    <col min="15" max="15" width="5.140625" style="83" customWidth="1"/>
    <col min="16" max="16" width="11.28515625" style="83" customWidth="1"/>
    <col min="17" max="17" width="13.28515625" style="83" customWidth="1"/>
    <col min="18" max="18" width="15.7109375" style="83" customWidth="1"/>
    <col min="19" max="19" width="11.28515625" style="83" customWidth="1"/>
    <col min="20" max="20" width="8.7109375" style="83" customWidth="1"/>
    <col min="21" max="21" width="5.140625" style="83" customWidth="1"/>
    <col min="22" max="23" width="11.28515625" style="83" customWidth="1"/>
    <col min="24" max="24" width="15.7109375" style="83" customWidth="1"/>
    <col min="25" max="25" width="11.28515625" style="83" customWidth="1"/>
    <col min="26" max="26" width="8" style="83" customWidth="1"/>
    <col min="27" max="27" width="0.28515625" style="83" customWidth="1"/>
    <col min="28" max="28" width="5.85546875" style="83" hidden="1" customWidth="1"/>
    <col min="29" max="29" width="21.7109375" style="83" customWidth="1"/>
    <col min="30" max="30" width="2.5703125" style="83" customWidth="1"/>
    <col min="31" max="31" width="2.42578125" style="83" customWidth="1"/>
    <col min="32" max="32" width="3" style="83" customWidth="1"/>
    <col min="33" max="33" width="11" style="83" hidden="1" customWidth="1"/>
    <col min="34" max="34" width="2.42578125" style="83" customWidth="1"/>
    <col min="35" max="16384" width="5.28515625" style="83"/>
  </cols>
  <sheetData>
    <row r="1" spans="1:30" ht="15.75" x14ac:dyDescent="0.25">
      <c r="B1" s="84"/>
      <c r="C1" s="84"/>
      <c r="D1" s="85"/>
      <c r="E1" s="85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6"/>
      <c r="X1" s="87"/>
    </row>
    <row r="2" spans="1:30" ht="30" x14ac:dyDescent="0.4">
      <c r="I2" s="84"/>
      <c r="J2" s="84"/>
      <c r="K2" s="84"/>
      <c r="L2" s="84"/>
      <c r="M2" s="84"/>
      <c r="N2" s="88" t="s">
        <v>198</v>
      </c>
      <c r="O2" s="88"/>
      <c r="P2" s="84"/>
      <c r="S2" s="84"/>
      <c r="T2" s="84"/>
      <c r="U2" s="84"/>
      <c r="V2" s="84"/>
      <c r="W2" s="84"/>
      <c r="AC2" s="84"/>
    </row>
    <row r="3" spans="1:30" ht="23.25" x14ac:dyDescent="0.25">
      <c r="B3" s="424" t="s">
        <v>43</v>
      </c>
      <c r="C3" s="424"/>
      <c r="D3" s="424"/>
      <c r="E3" s="424"/>
      <c r="F3" s="424"/>
      <c r="I3" s="84"/>
      <c r="J3" s="84"/>
      <c r="K3" s="84"/>
      <c r="L3" s="84"/>
      <c r="M3" s="84"/>
      <c r="P3" s="84"/>
      <c r="Q3" s="84"/>
      <c r="R3" s="84"/>
      <c r="S3" s="84"/>
      <c r="T3" s="89"/>
      <c r="U3" s="84"/>
      <c r="V3" s="84"/>
      <c r="W3" s="84"/>
      <c r="X3" s="90"/>
    </row>
    <row r="4" spans="1:30" ht="20.25" customHeight="1" thickBot="1" x14ac:dyDescent="0.35">
      <c r="B4" s="91" t="s">
        <v>166</v>
      </c>
      <c r="C4" s="92"/>
      <c r="D4" s="92"/>
      <c r="E4" s="92"/>
      <c r="F4" s="93"/>
      <c r="G4" s="84"/>
      <c r="H4" s="84"/>
      <c r="I4" s="84"/>
      <c r="J4" s="84"/>
      <c r="K4" s="84"/>
      <c r="L4" s="84"/>
      <c r="M4" s="84"/>
      <c r="N4" s="94" t="s">
        <v>165</v>
      </c>
      <c r="O4" s="94"/>
      <c r="P4" s="84"/>
      <c r="S4" s="84"/>
      <c r="T4" s="84"/>
      <c r="U4" s="84"/>
      <c r="V4" s="84"/>
      <c r="W4" s="84"/>
      <c r="X4" s="95"/>
      <c r="AA4" s="96"/>
    </row>
    <row r="5" spans="1:30" ht="16.5" customHeight="1" thickTop="1" x14ac:dyDescent="0.25">
      <c r="B5" s="84"/>
      <c r="C5" s="84"/>
      <c r="D5" s="84"/>
      <c r="E5" s="84"/>
      <c r="F5" s="93"/>
      <c r="G5" s="84"/>
      <c r="H5" s="84"/>
      <c r="I5" s="84"/>
      <c r="J5" s="84"/>
      <c r="K5" s="84"/>
      <c r="L5" s="84"/>
      <c r="M5" s="84"/>
      <c r="N5" s="90"/>
      <c r="O5" s="90"/>
      <c r="P5" s="84"/>
      <c r="Q5" s="84"/>
      <c r="R5" s="84"/>
      <c r="S5" s="84"/>
      <c r="T5" s="84"/>
      <c r="U5" s="84"/>
      <c r="V5" s="84"/>
      <c r="W5" s="84"/>
      <c r="X5" s="97"/>
      <c r="Y5" s="422" t="s">
        <v>83</v>
      </c>
      <c r="Z5" s="422"/>
      <c r="AA5" s="422"/>
      <c r="AB5" s="422"/>
      <c r="AC5" s="422"/>
      <c r="AD5" s="98"/>
    </row>
    <row r="6" spans="1:30" ht="21.75" thickBot="1" x14ac:dyDescent="0.4">
      <c r="B6" s="99"/>
      <c r="C6" s="100"/>
      <c r="D6" s="101" t="s">
        <v>0</v>
      </c>
      <c r="E6" s="102"/>
      <c r="F6" s="103"/>
      <c r="G6" s="104"/>
      <c r="H6" s="421" t="s">
        <v>158</v>
      </c>
      <c r="I6" s="421"/>
      <c r="J6" s="421"/>
      <c r="K6" s="421"/>
      <c r="L6" s="421"/>
      <c r="M6" s="105"/>
      <c r="N6" s="106" t="s">
        <v>1</v>
      </c>
      <c r="O6" s="106"/>
      <c r="P6" s="105"/>
      <c r="Q6" s="105"/>
      <c r="R6" s="428" t="s">
        <v>159</v>
      </c>
      <c r="S6" s="428"/>
      <c r="T6" s="428"/>
      <c r="U6" s="428"/>
      <c r="V6" s="428"/>
      <c r="W6" s="428"/>
      <c r="X6" s="107"/>
      <c r="Y6" s="423"/>
      <c r="Z6" s="423"/>
      <c r="AA6" s="423"/>
      <c r="AB6" s="423"/>
      <c r="AC6" s="423"/>
      <c r="AD6" s="98"/>
    </row>
    <row r="7" spans="1:30" ht="19.5" thickTop="1" thickBot="1" x14ac:dyDescent="0.3">
      <c r="B7" s="99"/>
      <c r="C7" s="100"/>
      <c r="D7" s="101"/>
      <c r="E7" s="101"/>
      <c r="F7" s="108"/>
      <c r="G7" s="109"/>
      <c r="H7" s="110"/>
      <c r="I7" s="110"/>
      <c r="J7" s="110"/>
      <c r="K7" s="110"/>
      <c r="L7" s="110"/>
      <c r="P7" s="111"/>
      <c r="R7" s="112"/>
      <c r="S7" s="112"/>
      <c r="T7" s="112"/>
      <c r="U7" s="112"/>
      <c r="V7" s="112"/>
      <c r="W7" s="112"/>
      <c r="X7" s="112"/>
      <c r="Y7" s="113"/>
      <c r="Z7" s="113"/>
      <c r="AC7" s="84"/>
    </row>
    <row r="8" spans="1:30" ht="42.75" customHeight="1" thickBot="1" x14ac:dyDescent="0.3">
      <c r="B8" s="99"/>
      <c r="C8" s="100"/>
      <c r="D8" s="114"/>
      <c r="E8" s="115"/>
      <c r="F8" s="116" t="s">
        <v>84</v>
      </c>
      <c r="G8" s="109"/>
      <c r="H8" s="110"/>
      <c r="I8" s="110"/>
      <c r="J8" s="110"/>
      <c r="K8" s="110"/>
      <c r="L8" s="117"/>
      <c r="M8" s="118" t="s">
        <v>85</v>
      </c>
      <c r="P8" s="111"/>
      <c r="R8" s="112"/>
      <c r="V8" s="119"/>
      <c r="W8" s="120" t="s">
        <v>86</v>
      </c>
      <c r="X8" s="112"/>
      <c r="Y8" s="113"/>
      <c r="Z8" s="113"/>
      <c r="AA8" s="121"/>
      <c r="AB8" s="121"/>
      <c r="AC8" s="84"/>
    </row>
    <row r="9" spans="1:30" ht="25.15" customHeight="1" thickBot="1" x14ac:dyDescent="0.3">
      <c r="A9" s="109"/>
      <c r="B9" s="122"/>
      <c r="C9" s="122"/>
      <c r="D9" s="122"/>
      <c r="E9" s="122"/>
      <c r="F9" s="122"/>
      <c r="G9" s="122"/>
      <c r="H9" s="122"/>
      <c r="I9" s="123"/>
      <c r="J9" s="124"/>
      <c r="K9" s="124"/>
      <c r="L9" s="124"/>
      <c r="M9" s="124"/>
      <c r="N9" s="125"/>
      <c r="O9" s="125"/>
      <c r="P9" s="84"/>
      <c r="Q9" s="84"/>
      <c r="R9" s="84"/>
      <c r="S9" s="125"/>
      <c r="T9" s="125"/>
      <c r="U9" s="125"/>
      <c r="V9" s="84"/>
      <c r="W9" s="84"/>
      <c r="X9" s="84"/>
      <c r="Y9" s="125"/>
      <c r="Z9" s="125"/>
      <c r="AA9" s="126"/>
      <c r="AB9" s="84"/>
      <c r="AC9" s="84"/>
    </row>
    <row r="10" spans="1:30" ht="28.15" customHeight="1" thickTop="1" x14ac:dyDescent="0.3">
      <c r="B10" s="425" t="s">
        <v>2</v>
      </c>
      <c r="C10" s="127"/>
      <c r="D10" s="435" t="s">
        <v>146</v>
      </c>
      <c r="E10" s="436"/>
      <c r="F10" s="436"/>
      <c r="G10" s="437"/>
      <c r="H10" s="128"/>
      <c r="I10" s="129"/>
      <c r="J10" s="435" t="s">
        <v>147</v>
      </c>
      <c r="K10" s="436"/>
      <c r="L10" s="436"/>
      <c r="M10" s="437"/>
      <c r="N10" s="130"/>
      <c r="O10" s="131"/>
      <c r="P10" s="435" t="s">
        <v>148</v>
      </c>
      <c r="Q10" s="436"/>
      <c r="R10" s="436"/>
      <c r="S10" s="437"/>
      <c r="T10" s="132"/>
      <c r="U10" s="132"/>
      <c r="V10" s="435" t="s">
        <v>149</v>
      </c>
      <c r="W10" s="436"/>
      <c r="X10" s="436"/>
      <c r="Y10" s="437"/>
      <c r="Z10" s="132"/>
      <c r="AC10" s="133" t="s">
        <v>44</v>
      </c>
    </row>
    <row r="11" spans="1:30" ht="139.9" customHeight="1" x14ac:dyDescent="0.25">
      <c r="B11" s="426"/>
      <c r="C11" s="122"/>
      <c r="D11" s="134" t="s">
        <v>45</v>
      </c>
      <c r="E11" s="135" t="s">
        <v>142</v>
      </c>
      <c r="F11" s="136" t="s">
        <v>154</v>
      </c>
      <c r="G11" s="136" t="s">
        <v>150</v>
      </c>
      <c r="H11" s="137"/>
      <c r="I11" s="138"/>
      <c r="J11" s="134" t="s">
        <v>45</v>
      </c>
      <c r="K11" s="135" t="s">
        <v>142</v>
      </c>
      <c r="L11" s="136" t="s">
        <v>154</v>
      </c>
      <c r="M11" s="136" t="s">
        <v>150</v>
      </c>
      <c r="N11" s="137"/>
      <c r="O11" s="138"/>
      <c r="P11" s="134" t="s">
        <v>45</v>
      </c>
      <c r="Q11" s="135" t="s">
        <v>142</v>
      </c>
      <c r="R11" s="136" t="s">
        <v>154</v>
      </c>
      <c r="S11" s="136" t="s">
        <v>150</v>
      </c>
      <c r="U11" s="138"/>
      <c r="V11" s="134" t="s">
        <v>45</v>
      </c>
      <c r="W11" s="135" t="s">
        <v>142</v>
      </c>
      <c r="X11" s="136" t="s">
        <v>154</v>
      </c>
      <c r="Y11" s="136" t="s">
        <v>150</v>
      </c>
      <c r="Z11" s="138"/>
      <c r="AA11" s="139"/>
      <c r="AC11" s="140" t="s">
        <v>162</v>
      </c>
    </row>
    <row r="12" spans="1:30" ht="15.75" thickBot="1" x14ac:dyDescent="0.3">
      <c r="B12" s="427"/>
      <c r="C12" s="141"/>
      <c r="D12" s="142">
        <v>1</v>
      </c>
      <c r="E12" s="143">
        <v>2</v>
      </c>
      <c r="F12" s="144">
        <v>3</v>
      </c>
      <c r="G12" s="144">
        <v>4</v>
      </c>
      <c r="H12" s="145"/>
      <c r="I12" s="145"/>
      <c r="J12" s="142">
        <v>1</v>
      </c>
      <c r="K12" s="146">
        <v>2</v>
      </c>
      <c r="L12" s="144">
        <v>3</v>
      </c>
      <c r="M12" s="144">
        <v>4</v>
      </c>
      <c r="N12" s="145"/>
      <c r="O12" s="145"/>
      <c r="P12" s="142">
        <v>1</v>
      </c>
      <c r="Q12" s="146">
        <v>2</v>
      </c>
      <c r="R12" s="144">
        <v>3</v>
      </c>
      <c r="S12" s="144">
        <v>4</v>
      </c>
      <c r="U12" s="145"/>
      <c r="V12" s="142">
        <v>1</v>
      </c>
      <c r="W12" s="146">
        <v>2</v>
      </c>
      <c r="X12" s="144">
        <v>3</v>
      </c>
      <c r="Y12" s="144">
        <v>4</v>
      </c>
      <c r="Z12" s="145"/>
      <c r="AA12" s="147"/>
      <c r="AC12" s="148"/>
    </row>
    <row r="13" spans="1:30" ht="30" customHeight="1" thickTop="1" x14ac:dyDescent="0.25">
      <c r="B13" s="149" t="s">
        <v>4</v>
      </c>
      <c r="C13" s="150"/>
      <c r="D13" s="45">
        <v>8</v>
      </c>
      <c r="E13" s="46">
        <v>336</v>
      </c>
      <c r="F13" s="47">
        <v>19734</v>
      </c>
      <c r="G13" s="48">
        <v>22</v>
      </c>
      <c r="H13" s="151"/>
      <c r="I13" s="151"/>
      <c r="J13" s="49">
        <v>6</v>
      </c>
      <c r="K13" s="50">
        <v>6.13</v>
      </c>
      <c r="L13" s="47">
        <v>19734</v>
      </c>
      <c r="M13" s="51">
        <v>1.1000000000000001</v>
      </c>
      <c r="N13" s="151"/>
      <c r="O13" s="151"/>
      <c r="P13" s="49">
        <v>7</v>
      </c>
      <c r="Q13" s="52">
        <v>183.70008099999998</v>
      </c>
      <c r="R13" s="47">
        <v>18234</v>
      </c>
      <c r="S13" s="53">
        <v>12.3</v>
      </c>
      <c r="T13" s="152"/>
      <c r="U13" s="151"/>
      <c r="V13" s="49">
        <v>7</v>
      </c>
      <c r="W13" s="54">
        <v>3.9570090000000002</v>
      </c>
      <c r="X13" s="47">
        <v>17842</v>
      </c>
      <c r="Y13" s="51">
        <v>0.31</v>
      </c>
      <c r="Z13" s="153"/>
      <c r="AA13" s="154"/>
      <c r="AB13" s="155"/>
      <c r="AC13" s="55">
        <v>84118</v>
      </c>
    </row>
    <row r="14" spans="1:30" ht="30" customHeight="1" x14ac:dyDescent="0.25">
      <c r="B14" s="156" t="s">
        <v>5</v>
      </c>
      <c r="C14" s="150"/>
      <c r="D14" s="49">
        <v>9</v>
      </c>
      <c r="E14" s="56">
        <v>394</v>
      </c>
      <c r="F14" s="47">
        <v>27118</v>
      </c>
      <c r="G14" s="48">
        <v>21</v>
      </c>
      <c r="H14" s="151"/>
      <c r="I14" s="151"/>
      <c r="J14" s="49">
        <v>8</v>
      </c>
      <c r="K14" s="50">
        <v>14.47</v>
      </c>
      <c r="L14" s="47">
        <v>27118</v>
      </c>
      <c r="M14" s="51">
        <v>2.4</v>
      </c>
      <c r="N14" s="151"/>
      <c r="O14" s="151"/>
      <c r="P14" s="49">
        <v>8</v>
      </c>
      <c r="Q14" s="57">
        <v>208.08625400000003</v>
      </c>
      <c r="R14" s="47">
        <v>25027</v>
      </c>
      <c r="S14" s="53">
        <v>13.9</v>
      </c>
      <c r="T14" s="157"/>
      <c r="U14" s="151"/>
      <c r="V14" s="49">
        <v>8</v>
      </c>
      <c r="W14" s="58">
        <v>3.7673159999999997</v>
      </c>
      <c r="X14" s="47">
        <v>20176</v>
      </c>
      <c r="Y14" s="51">
        <v>0.24</v>
      </c>
      <c r="Z14" s="153"/>
      <c r="AA14" s="154"/>
      <c r="AB14" s="155"/>
      <c r="AC14" s="59">
        <v>86136</v>
      </c>
    </row>
    <row r="15" spans="1:30" ht="30" customHeight="1" x14ac:dyDescent="0.25">
      <c r="B15" s="156" t="s">
        <v>6</v>
      </c>
      <c r="C15" s="150"/>
      <c r="D15" s="49">
        <v>8</v>
      </c>
      <c r="E15" s="56">
        <v>367</v>
      </c>
      <c r="F15" s="47">
        <v>19500</v>
      </c>
      <c r="G15" s="48">
        <v>24</v>
      </c>
      <c r="H15" s="151"/>
      <c r="I15" s="151"/>
      <c r="J15" s="49">
        <v>7</v>
      </c>
      <c r="K15" s="50">
        <v>9.57</v>
      </c>
      <c r="L15" s="47">
        <v>19500</v>
      </c>
      <c r="M15" s="51">
        <v>1.1000000000000001</v>
      </c>
      <c r="N15" s="151"/>
      <c r="O15" s="151"/>
      <c r="P15" s="49">
        <v>8</v>
      </c>
      <c r="Q15" s="57">
        <v>131.15520199999997</v>
      </c>
      <c r="R15" s="47">
        <v>19500</v>
      </c>
      <c r="S15" s="53">
        <v>11.4</v>
      </c>
      <c r="T15" s="152"/>
      <c r="U15" s="151"/>
      <c r="V15" s="49">
        <v>8</v>
      </c>
      <c r="W15" s="58">
        <v>3.0248849999999998</v>
      </c>
      <c r="X15" s="47">
        <v>19565</v>
      </c>
      <c r="Y15" s="51">
        <v>0.27</v>
      </c>
      <c r="Z15" s="153"/>
      <c r="AA15" s="154"/>
      <c r="AB15" s="155"/>
      <c r="AC15" s="59">
        <v>66283</v>
      </c>
    </row>
    <row r="16" spans="1:30" ht="30" customHeight="1" x14ac:dyDescent="0.25">
      <c r="B16" s="156" t="s">
        <v>7</v>
      </c>
      <c r="C16" s="150"/>
      <c r="D16" s="49">
        <v>9</v>
      </c>
      <c r="E16" s="56">
        <v>304</v>
      </c>
      <c r="F16" s="47">
        <v>19987</v>
      </c>
      <c r="G16" s="48">
        <v>20</v>
      </c>
      <c r="H16" s="151"/>
      <c r="I16" s="151"/>
      <c r="J16" s="49">
        <v>9</v>
      </c>
      <c r="K16" s="50">
        <v>4.32</v>
      </c>
      <c r="L16" s="47">
        <v>19987</v>
      </c>
      <c r="M16" s="51">
        <v>0.6</v>
      </c>
      <c r="N16" s="151"/>
      <c r="O16" s="151"/>
      <c r="P16" s="49">
        <v>8</v>
      </c>
      <c r="Q16" s="57">
        <v>82.355715000000004</v>
      </c>
      <c r="R16" s="47">
        <v>18489</v>
      </c>
      <c r="S16" s="53">
        <v>6.8</v>
      </c>
      <c r="T16" s="152"/>
      <c r="U16" s="151"/>
      <c r="V16" s="49">
        <v>8</v>
      </c>
      <c r="W16" s="58">
        <v>1.4752700000000001</v>
      </c>
      <c r="X16" s="47">
        <v>18489</v>
      </c>
      <c r="Y16" s="51">
        <v>0.1</v>
      </c>
      <c r="Z16" s="153"/>
      <c r="AA16" s="154"/>
      <c r="AB16" s="155"/>
      <c r="AC16" s="59">
        <v>80332</v>
      </c>
    </row>
    <row r="17" spans="1:29" ht="30" customHeight="1" x14ac:dyDescent="0.25">
      <c r="B17" s="156" t="s">
        <v>8</v>
      </c>
      <c r="C17" s="150"/>
      <c r="D17" s="49">
        <v>10</v>
      </c>
      <c r="E17" s="56">
        <v>548</v>
      </c>
      <c r="F17" s="47">
        <v>38950</v>
      </c>
      <c r="G17" s="48">
        <v>23</v>
      </c>
      <c r="H17" s="151"/>
      <c r="I17" s="151"/>
      <c r="J17" s="49">
        <v>8</v>
      </c>
      <c r="K17" s="50">
        <v>4.97</v>
      </c>
      <c r="L17" s="47">
        <v>38950</v>
      </c>
      <c r="M17" s="51">
        <v>0.6</v>
      </c>
      <c r="N17" s="151"/>
      <c r="O17" s="151"/>
      <c r="P17" s="49">
        <v>9</v>
      </c>
      <c r="Q17" s="57">
        <v>166.546424</v>
      </c>
      <c r="R17" s="47">
        <v>37497</v>
      </c>
      <c r="S17" s="53">
        <v>8.3000000000000007</v>
      </c>
      <c r="T17" s="152"/>
      <c r="U17" s="151"/>
      <c r="V17" s="49">
        <v>9</v>
      </c>
      <c r="W17" s="58">
        <v>2.3259479999999999</v>
      </c>
      <c r="X17" s="47">
        <v>37584</v>
      </c>
      <c r="Y17" s="51">
        <v>0.1</v>
      </c>
      <c r="Z17" s="153"/>
      <c r="AA17" s="154"/>
      <c r="AB17" s="155"/>
      <c r="AC17" s="59">
        <v>86684</v>
      </c>
    </row>
    <row r="18" spans="1:29" ht="30" customHeight="1" x14ac:dyDescent="0.25">
      <c r="B18" s="156" t="s">
        <v>9</v>
      </c>
      <c r="C18" s="150"/>
      <c r="D18" s="49">
        <v>7</v>
      </c>
      <c r="E18" s="56">
        <v>529</v>
      </c>
      <c r="F18" s="47">
        <v>37683</v>
      </c>
      <c r="G18" s="48">
        <v>18</v>
      </c>
      <c r="H18" s="151"/>
      <c r="I18" s="151"/>
      <c r="J18" s="49">
        <v>7</v>
      </c>
      <c r="K18" s="50">
        <v>3.62</v>
      </c>
      <c r="L18" s="47">
        <v>37683</v>
      </c>
      <c r="M18" s="51">
        <v>0.2</v>
      </c>
      <c r="N18" s="151"/>
      <c r="O18" s="151"/>
      <c r="P18" s="49">
        <v>6</v>
      </c>
      <c r="Q18" s="57">
        <v>71.985225</v>
      </c>
      <c r="R18" s="47">
        <v>28997</v>
      </c>
      <c r="S18" s="53">
        <v>3.7</v>
      </c>
      <c r="T18" s="152"/>
      <c r="U18" s="151"/>
      <c r="V18" s="49">
        <v>7</v>
      </c>
      <c r="W18" s="58">
        <v>5.074586</v>
      </c>
      <c r="X18" s="47">
        <v>37683</v>
      </c>
      <c r="Y18" s="51">
        <v>0.26</v>
      </c>
      <c r="Z18" s="153"/>
      <c r="AA18" s="154"/>
      <c r="AB18" s="155"/>
      <c r="AC18" s="59">
        <v>159503</v>
      </c>
    </row>
    <row r="19" spans="1:29" ht="30" customHeight="1" x14ac:dyDescent="0.25">
      <c r="B19" s="156" t="s">
        <v>10</v>
      </c>
      <c r="C19" s="150"/>
      <c r="D19" s="49">
        <v>9</v>
      </c>
      <c r="E19" s="56">
        <v>493</v>
      </c>
      <c r="F19" s="47">
        <v>28147</v>
      </c>
      <c r="G19" s="48">
        <v>21</v>
      </c>
      <c r="H19" s="151"/>
      <c r="I19" s="151"/>
      <c r="J19" s="49">
        <v>9</v>
      </c>
      <c r="K19" s="50">
        <v>3.39</v>
      </c>
      <c r="L19" s="47">
        <v>28147</v>
      </c>
      <c r="M19" s="51">
        <v>0.3</v>
      </c>
      <c r="N19" s="151"/>
      <c r="O19" s="151"/>
      <c r="P19" s="49">
        <v>9</v>
      </c>
      <c r="Q19" s="57">
        <v>52.499802000000003</v>
      </c>
      <c r="R19" s="47">
        <v>28147</v>
      </c>
      <c r="S19" s="53">
        <v>3.3</v>
      </c>
      <c r="T19" s="152"/>
      <c r="U19" s="151"/>
      <c r="V19" s="49">
        <v>9</v>
      </c>
      <c r="W19" s="58">
        <v>1.6323200000000002</v>
      </c>
      <c r="X19" s="47">
        <v>25529</v>
      </c>
      <c r="Y19" s="51">
        <v>0.08</v>
      </c>
      <c r="Z19" s="153"/>
      <c r="AA19" s="154"/>
      <c r="AB19" s="155"/>
      <c r="AC19" s="59">
        <v>75989</v>
      </c>
    </row>
    <row r="20" spans="1:29" ht="30" customHeight="1" x14ac:dyDescent="0.25">
      <c r="B20" s="156" t="s">
        <v>11</v>
      </c>
      <c r="C20" s="150"/>
      <c r="D20" s="49">
        <v>10</v>
      </c>
      <c r="E20" s="56">
        <v>327</v>
      </c>
      <c r="F20" s="47">
        <v>17287</v>
      </c>
      <c r="G20" s="48">
        <v>21</v>
      </c>
      <c r="H20" s="151"/>
      <c r="I20" s="151"/>
      <c r="J20" s="49">
        <v>10</v>
      </c>
      <c r="K20" s="50">
        <v>1.26</v>
      </c>
      <c r="L20" s="47">
        <v>17287</v>
      </c>
      <c r="M20" s="51">
        <v>0.1</v>
      </c>
      <c r="N20" s="151"/>
      <c r="O20" s="151"/>
      <c r="P20" s="49">
        <v>9</v>
      </c>
      <c r="Q20" s="57">
        <v>37.884564000000005</v>
      </c>
      <c r="R20" s="47">
        <v>15897</v>
      </c>
      <c r="S20" s="53">
        <v>3.1</v>
      </c>
      <c r="T20" s="152"/>
      <c r="U20" s="151"/>
      <c r="V20" s="49">
        <v>9</v>
      </c>
      <c r="W20" s="58">
        <v>0.91865500000000011</v>
      </c>
      <c r="X20" s="47">
        <v>16061</v>
      </c>
      <c r="Y20" s="51">
        <v>7.0000000000000007E-2</v>
      </c>
      <c r="Z20" s="153"/>
      <c r="AA20" s="154"/>
      <c r="AB20" s="155"/>
      <c r="AC20" s="59">
        <v>57262</v>
      </c>
    </row>
    <row r="21" spans="1:29" ht="30" customHeight="1" x14ac:dyDescent="0.25">
      <c r="B21" s="156" t="s">
        <v>12</v>
      </c>
      <c r="C21" s="150"/>
      <c r="D21" s="49">
        <v>8</v>
      </c>
      <c r="E21" s="56">
        <v>200</v>
      </c>
      <c r="F21" s="47">
        <v>11533</v>
      </c>
      <c r="G21" s="48">
        <v>21</v>
      </c>
      <c r="H21" s="151"/>
      <c r="I21" s="151"/>
      <c r="J21" s="49">
        <v>7</v>
      </c>
      <c r="K21" s="50">
        <v>0.48</v>
      </c>
      <c r="L21" s="47">
        <v>11533</v>
      </c>
      <c r="M21" s="51">
        <v>0.1</v>
      </c>
      <c r="N21" s="151"/>
      <c r="O21" s="151"/>
      <c r="P21" s="49">
        <v>8</v>
      </c>
      <c r="Q21" s="57">
        <v>27.068666999999998</v>
      </c>
      <c r="R21" s="47">
        <v>11533</v>
      </c>
      <c r="S21" s="53">
        <v>3.4</v>
      </c>
      <c r="T21" s="152"/>
      <c r="U21" s="151"/>
      <c r="V21" s="49">
        <v>8</v>
      </c>
      <c r="W21" s="58">
        <v>0.73600700000000008</v>
      </c>
      <c r="X21" s="47">
        <v>11533</v>
      </c>
      <c r="Y21" s="51">
        <v>0.12</v>
      </c>
      <c r="Z21" s="153"/>
      <c r="AA21" s="154"/>
      <c r="AB21" s="155"/>
      <c r="AC21" s="59">
        <v>60737</v>
      </c>
    </row>
    <row r="22" spans="1:29" ht="30" customHeight="1" x14ac:dyDescent="0.25">
      <c r="B22" s="156" t="s">
        <v>13</v>
      </c>
      <c r="C22" s="150"/>
      <c r="D22" s="49">
        <v>9</v>
      </c>
      <c r="E22" s="56">
        <v>414</v>
      </c>
      <c r="F22" s="47">
        <v>26190</v>
      </c>
      <c r="G22" s="48">
        <v>20</v>
      </c>
      <c r="H22" s="151"/>
      <c r="I22" s="151"/>
      <c r="J22" s="49">
        <v>8</v>
      </c>
      <c r="K22" s="50">
        <v>3.21</v>
      </c>
      <c r="L22" s="47">
        <v>26190</v>
      </c>
      <c r="M22" s="51">
        <v>0.4</v>
      </c>
      <c r="N22" s="151"/>
      <c r="O22" s="151"/>
      <c r="P22" s="49">
        <v>8</v>
      </c>
      <c r="Q22" s="57">
        <v>58.827359000000008</v>
      </c>
      <c r="R22" s="47">
        <v>24655</v>
      </c>
      <c r="S22" s="53">
        <v>4.7</v>
      </c>
      <c r="T22" s="152"/>
      <c r="U22" s="151"/>
      <c r="V22" s="49">
        <v>9</v>
      </c>
      <c r="W22" s="58">
        <v>1.5943260000000001</v>
      </c>
      <c r="X22" s="47">
        <v>26190</v>
      </c>
      <c r="Y22" s="51">
        <v>0.08</v>
      </c>
      <c r="Z22" s="153"/>
      <c r="AA22" s="154"/>
      <c r="AB22" s="155"/>
      <c r="AC22" s="59">
        <v>72072</v>
      </c>
    </row>
    <row r="23" spans="1:29" ht="30" customHeight="1" x14ac:dyDescent="0.25">
      <c r="B23" s="156" t="s">
        <v>14</v>
      </c>
      <c r="C23" s="150"/>
      <c r="D23" s="49">
        <v>8</v>
      </c>
      <c r="E23" s="56">
        <v>213</v>
      </c>
      <c r="F23" s="47">
        <v>13152</v>
      </c>
      <c r="G23" s="48">
        <v>21</v>
      </c>
      <c r="H23" s="151"/>
      <c r="I23" s="151"/>
      <c r="J23" s="49">
        <v>8</v>
      </c>
      <c r="K23" s="50">
        <v>1.39</v>
      </c>
      <c r="L23" s="47">
        <v>13152</v>
      </c>
      <c r="M23" s="51">
        <v>0.2</v>
      </c>
      <c r="N23" s="151"/>
      <c r="O23" s="151"/>
      <c r="P23" s="49">
        <v>7</v>
      </c>
      <c r="Q23" s="57">
        <v>48.272479000000004</v>
      </c>
      <c r="R23" s="47">
        <v>11707</v>
      </c>
      <c r="S23" s="53">
        <v>5.6</v>
      </c>
      <c r="T23" s="152"/>
      <c r="U23" s="151"/>
      <c r="V23" s="49">
        <v>9</v>
      </c>
      <c r="W23" s="58">
        <v>0.84619300000000008</v>
      </c>
      <c r="X23" s="47">
        <v>14495</v>
      </c>
      <c r="Y23" s="51">
        <v>0.08</v>
      </c>
      <c r="Z23" s="153"/>
      <c r="AA23" s="154"/>
      <c r="AB23" s="155"/>
      <c r="AC23" s="59">
        <v>67003</v>
      </c>
    </row>
    <row r="24" spans="1:29" ht="30" customHeight="1" thickBot="1" x14ac:dyDescent="0.3">
      <c r="B24" s="158" t="s">
        <v>15</v>
      </c>
      <c r="C24" s="150"/>
      <c r="D24" s="49">
        <v>9</v>
      </c>
      <c r="E24" s="56">
        <v>281</v>
      </c>
      <c r="F24" s="47">
        <v>13560</v>
      </c>
      <c r="G24" s="48">
        <v>23</v>
      </c>
      <c r="H24" s="151"/>
      <c r="I24" s="151"/>
      <c r="J24" s="49">
        <v>9</v>
      </c>
      <c r="K24" s="60">
        <v>2.13</v>
      </c>
      <c r="L24" s="47">
        <v>13560</v>
      </c>
      <c r="M24" s="51">
        <v>0.6</v>
      </c>
      <c r="N24" s="151"/>
      <c r="O24" s="151"/>
      <c r="P24" s="49">
        <v>8</v>
      </c>
      <c r="Q24" s="57">
        <v>46.604537999999998</v>
      </c>
      <c r="R24" s="47">
        <v>12183</v>
      </c>
      <c r="S24" s="53">
        <v>5.5</v>
      </c>
      <c r="T24" s="152"/>
      <c r="U24" s="151"/>
      <c r="V24" s="49">
        <v>8</v>
      </c>
      <c r="W24" s="58">
        <v>0.97654600000000003</v>
      </c>
      <c r="X24" s="47">
        <v>12217</v>
      </c>
      <c r="Y24" s="51">
        <v>0.1</v>
      </c>
      <c r="Z24" s="153"/>
      <c r="AA24" s="154"/>
      <c r="AB24" s="155"/>
      <c r="AC24" s="61">
        <v>45862</v>
      </c>
    </row>
    <row r="25" spans="1:29" ht="30" customHeight="1" thickTop="1" thickBot="1" x14ac:dyDescent="0.3">
      <c r="B25" s="159" t="s">
        <v>16</v>
      </c>
      <c r="C25" s="141"/>
      <c r="D25" s="24">
        <f>IF(D13="","",SUM(D13:D24))</f>
        <v>104</v>
      </c>
      <c r="E25" s="24">
        <f>IF(E13="","",SUM(E13:E24))</f>
        <v>4406</v>
      </c>
      <c r="F25" s="24">
        <f>IF(F13="","",SUM(F13:F24))</f>
        <v>272841</v>
      </c>
      <c r="G25" s="160"/>
      <c r="H25" s="161"/>
      <c r="I25" s="162"/>
      <c r="J25" s="23">
        <f>IF(J13="","",SUM(J13:J24))</f>
        <v>96</v>
      </c>
      <c r="K25" s="25">
        <f>IF(K13="","",SUM(K13:K24))</f>
        <v>54.94</v>
      </c>
      <c r="L25" s="23">
        <f>IF(L13="","",SUM(L13:L24))</f>
        <v>272841</v>
      </c>
      <c r="M25" s="160"/>
      <c r="N25" s="163"/>
      <c r="O25" s="164"/>
      <c r="P25" s="26">
        <f>IF(P13="","",SUM(P13:P24))</f>
        <v>95</v>
      </c>
      <c r="Q25" s="27">
        <f>IF(Q13="","",SUM(Q13:Q24))</f>
        <v>1114.98631</v>
      </c>
      <c r="R25" s="23">
        <f>IF(R13="","",SUM(R13:R24))</f>
        <v>251866</v>
      </c>
      <c r="S25" s="160"/>
      <c r="T25" s="165"/>
      <c r="U25" s="162"/>
      <c r="V25" s="26">
        <f>IF(V13="","",SUM(V13:V24))</f>
        <v>99</v>
      </c>
      <c r="W25" s="26">
        <f>IF(W13="","",SUM(W13:W24))</f>
        <v>26.329060999999999</v>
      </c>
      <c r="X25" s="23">
        <f>IF(X13="","",SUM(X13:X24))</f>
        <v>257364</v>
      </c>
      <c r="Y25" s="160"/>
      <c r="Z25" s="166"/>
      <c r="AA25" s="154"/>
      <c r="AB25" s="155"/>
      <c r="AC25" s="167" t="s">
        <v>46</v>
      </c>
    </row>
    <row r="26" spans="1:29" ht="30" customHeight="1" thickTop="1" x14ac:dyDescent="0.25">
      <c r="B26" s="122"/>
      <c r="C26" s="122"/>
      <c r="D26" s="168"/>
      <c r="E26" s="168"/>
      <c r="F26" s="168"/>
      <c r="G26" s="169"/>
      <c r="H26" s="169"/>
      <c r="I26" s="123"/>
      <c r="J26" s="84"/>
      <c r="K26" s="170"/>
      <c r="L26" s="170"/>
      <c r="M26" s="170"/>
      <c r="N26" s="125"/>
      <c r="O26" s="125"/>
      <c r="P26" s="84"/>
      <c r="Q26" s="84"/>
      <c r="R26" s="84"/>
      <c r="S26" s="84"/>
      <c r="T26" s="125"/>
      <c r="U26" s="125"/>
      <c r="V26" s="84"/>
      <c r="W26" s="171"/>
      <c r="X26" s="171"/>
      <c r="Y26" s="171"/>
      <c r="Z26" s="84"/>
      <c r="AB26" s="84"/>
    </row>
    <row r="27" spans="1:29" ht="30" customHeight="1" x14ac:dyDescent="0.3">
      <c r="B27" s="419" t="s">
        <v>47</v>
      </c>
      <c r="C27" s="172"/>
      <c r="D27" s="8">
        <v>15</v>
      </c>
      <c r="E27" s="8">
        <v>18</v>
      </c>
      <c r="F27" s="8">
        <v>18</v>
      </c>
      <c r="G27" s="9">
        <v>19</v>
      </c>
      <c r="I27" s="173"/>
      <c r="J27" s="12">
        <v>0.6</v>
      </c>
      <c r="K27" s="12">
        <v>1.75</v>
      </c>
      <c r="L27" s="12">
        <v>2.1</v>
      </c>
      <c r="M27" s="13">
        <v>1.55</v>
      </c>
      <c r="N27" s="174"/>
      <c r="O27" s="174"/>
      <c r="P27" s="15">
        <v>3.3</v>
      </c>
      <c r="Q27" s="15">
        <v>6.1</v>
      </c>
      <c r="R27" s="15">
        <v>5.4</v>
      </c>
      <c r="S27" s="16">
        <v>3.8</v>
      </c>
      <c r="T27" s="174"/>
      <c r="U27" s="174"/>
      <c r="V27" s="12">
        <v>0.09</v>
      </c>
      <c r="W27" s="12">
        <v>0.08</v>
      </c>
      <c r="X27" s="12">
        <v>0.23</v>
      </c>
      <c r="Y27" s="13">
        <v>7.0000000000000007E-2</v>
      </c>
      <c r="Z27" s="84"/>
      <c r="AB27" s="84"/>
    </row>
    <row r="28" spans="1:29" ht="30" customHeight="1" x14ac:dyDescent="0.3">
      <c r="B28" s="420"/>
      <c r="C28" s="172"/>
      <c r="D28" s="10">
        <v>16</v>
      </c>
      <c r="E28" s="11">
        <v>17</v>
      </c>
      <c r="F28" s="175" t="s">
        <v>48</v>
      </c>
      <c r="G28" s="4">
        <f>IF(D27="","",AVERAGE(D27:G27,D28:E28))</f>
        <v>17.166666666666668</v>
      </c>
      <c r="I28" s="173"/>
      <c r="J28" s="12">
        <v>2.2999999999999998</v>
      </c>
      <c r="K28" s="14">
        <v>1.9</v>
      </c>
      <c r="L28" s="176" t="s">
        <v>48</v>
      </c>
      <c r="M28" s="1">
        <f>IF(J27="","",AVERAGE(J27:M27,J28:K28))</f>
        <v>1.7000000000000002</v>
      </c>
      <c r="N28" s="174"/>
      <c r="O28" s="174"/>
      <c r="P28" s="15">
        <v>4.4000000000000004</v>
      </c>
      <c r="Q28" s="17">
        <v>4.9000000000000004</v>
      </c>
      <c r="R28" s="177" t="s">
        <v>48</v>
      </c>
      <c r="S28" s="2">
        <f>IF(P27="","",AVERAGE(P27:S27,P28:Q28))</f>
        <v>4.6499999999999995</v>
      </c>
      <c r="T28" s="174"/>
      <c r="U28" s="174"/>
      <c r="V28" s="12">
        <v>0.1</v>
      </c>
      <c r="W28" s="14">
        <v>0.24</v>
      </c>
      <c r="X28" s="176" t="s">
        <v>48</v>
      </c>
      <c r="Y28" s="1">
        <f>IF(V27="","",AVERAGE(V27:Y27,V28:W28))</f>
        <v>0.13500000000000001</v>
      </c>
      <c r="Z28" s="84"/>
      <c r="AB28" s="84"/>
    </row>
    <row r="29" spans="1:29" ht="30" customHeight="1" thickBot="1" x14ac:dyDescent="0.3">
      <c r="A29" s="109"/>
      <c r="B29" s="99"/>
      <c r="C29" s="99"/>
      <c r="D29" s="169"/>
      <c r="E29" s="169"/>
      <c r="F29" s="169"/>
      <c r="G29" s="169"/>
      <c r="H29" s="169"/>
      <c r="I29" s="125"/>
      <c r="J29" s="178"/>
      <c r="K29" s="170"/>
      <c r="L29" s="170"/>
      <c r="M29" s="170"/>
      <c r="N29" s="125"/>
      <c r="O29" s="125"/>
      <c r="P29" s="84"/>
      <c r="Q29" s="84"/>
      <c r="R29" s="84"/>
      <c r="S29" s="84"/>
      <c r="T29" s="125"/>
      <c r="U29" s="125"/>
      <c r="V29" s="84"/>
      <c r="W29" s="171"/>
      <c r="X29" s="171"/>
      <c r="Y29" s="171"/>
      <c r="Z29" s="84"/>
      <c r="AB29" s="84"/>
    </row>
    <row r="30" spans="1:29" ht="30" customHeight="1" thickTop="1" thickBot="1" x14ac:dyDescent="0.3">
      <c r="A30" s="109"/>
      <c r="B30" s="179" t="s">
        <v>49</v>
      </c>
      <c r="C30" s="180"/>
      <c r="D30" s="181"/>
      <c r="E30" s="29">
        <f>IFERROR(LARGE(G$13:G$24,1),"-")</f>
        <v>24</v>
      </c>
      <c r="F30" s="30">
        <f>IFERROR(LARGE(G$13:G$24,2),"-")</f>
        <v>23</v>
      </c>
      <c r="G30" s="31">
        <f>IFERROR(LARGE($G$13:$G$24,3),"-")</f>
        <v>23</v>
      </c>
      <c r="I30" s="182"/>
      <c r="J30" s="183"/>
      <c r="K30" s="32">
        <f>IFERROR(LARGE($M$13:$M$24,1),"-")</f>
        <v>2.4</v>
      </c>
      <c r="L30" s="33">
        <f>IFERROR(LARGE($M$13:$M$24,2),"-")</f>
        <v>1.1000000000000001</v>
      </c>
      <c r="M30" s="34">
        <f>IFERROR(LARGE($M$13:$M$24,3),"-")</f>
        <v>1.1000000000000001</v>
      </c>
      <c r="N30" s="182"/>
      <c r="O30" s="182"/>
      <c r="P30" s="154"/>
      <c r="Q30" s="35">
        <f>IFERROR(LARGE(S$13:S$24,1),"-")</f>
        <v>13.9</v>
      </c>
      <c r="R30" s="36">
        <f>IFERROR(LARGE(S$13:S$24,2),"-")</f>
        <v>12.3</v>
      </c>
      <c r="S30" s="37">
        <f>IFERROR(LARGE(S$13:S$24,3),"-")</f>
        <v>11.4</v>
      </c>
      <c r="T30" s="182"/>
      <c r="U30" s="182"/>
      <c r="V30" s="154"/>
      <c r="W30" s="38">
        <f>IFERROR(LARGE(Y$13:Y$24,1),"-")</f>
        <v>0.31</v>
      </c>
      <c r="X30" s="39">
        <f>IFERROR(LARGE(Y$13:Y$24,2),"-")</f>
        <v>0.27</v>
      </c>
      <c r="Y30" s="40">
        <f>IFERROR(LARGE(Y$13:Y$24,3),"-")</f>
        <v>0.26</v>
      </c>
      <c r="Z30" s="154"/>
      <c r="AB30" s="184"/>
      <c r="AC30" s="185" t="s">
        <v>50</v>
      </c>
    </row>
    <row r="31" spans="1:29" ht="30" customHeight="1" thickTop="1" thickBot="1" x14ac:dyDescent="0.35">
      <c r="A31" s="109"/>
      <c r="B31" s="99"/>
      <c r="C31" s="99"/>
      <c r="D31" s="169"/>
      <c r="E31" s="169"/>
      <c r="F31" s="186"/>
      <c r="G31" s="186"/>
      <c r="H31" s="186"/>
      <c r="I31" s="174"/>
      <c r="J31" s="187"/>
      <c r="K31" s="188"/>
      <c r="L31" s="188"/>
      <c r="M31" s="188"/>
      <c r="N31" s="174"/>
      <c r="O31" s="174"/>
      <c r="P31" s="189"/>
      <c r="Q31" s="189"/>
      <c r="R31" s="189"/>
      <c r="S31" s="189"/>
      <c r="T31" s="174"/>
      <c r="U31" s="174"/>
      <c r="V31" s="189"/>
      <c r="W31" s="190"/>
      <c r="X31" s="190"/>
      <c r="Y31" s="190"/>
      <c r="Z31" s="189"/>
      <c r="AB31" s="189"/>
    </row>
    <row r="32" spans="1:29" ht="30" customHeight="1" thickTop="1" thickBot="1" x14ac:dyDescent="0.3">
      <c r="A32" s="109"/>
      <c r="B32" s="191" t="s">
        <v>17</v>
      </c>
      <c r="C32" s="192"/>
      <c r="D32" s="193"/>
      <c r="E32" s="433">
        <f>IF(E25="","-",(E25/F25)*1000)</f>
        <v>16.148599367397129</v>
      </c>
      <c r="F32" s="434"/>
      <c r="G32" s="194"/>
      <c r="H32" s="195"/>
      <c r="I32" s="196"/>
      <c r="J32" s="197"/>
      <c r="K32" s="429">
        <f>IF(K25="","-",(K25/L25)*1000)</f>
        <v>0.20136269842142493</v>
      </c>
      <c r="L32" s="430"/>
      <c r="M32" s="198"/>
      <c r="N32" s="196"/>
      <c r="O32" s="196"/>
      <c r="P32" s="199"/>
      <c r="Q32" s="431">
        <f>IF(Q25="","-",(Q25/R25)*1000)</f>
        <v>4.4269028372229684</v>
      </c>
      <c r="R32" s="432"/>
      <c r="S32" s="199"/>
      <c r="T32" s="196"/>
      <c r="U32" s="196"/>
      <c r="V32" s="199"/>
      <c r="W32" s="429">
        <f>IF(W25="","-",(W25/X25)*1000)</f>
        <v>0.10230281235914891</v>
      </c>
      <c r="X32" s="430"/>
      <c r="Y32" s="200"/>
      <c r="Z32" s="199"/>
      <c r="AC32" s="3">
        <f>IF(SUM(AC13:AC24)=0,"-",SUM(AC13:AC24))</f>
        <v>941981</v>
      </c>
    </row>
    <row r="33" spans="2:29" ht="15.75" thickTop="1" x14ac:dyDescent="0.25">
      <c r="B33" s="122"/>
      <c r="C33" s="99"/>
      <c r="D33" s="99"/>
      <c r="E33" s="99"/>
      <c r="F33" s="99"/>
      <c r="G33" s="99"/>
      <c r="H33" s="99"/>
      <c r="I33" s="125"/>
      <c r="J33" s="99"/>
      <c r="K33" s="84"/>
      <c r="L33" s="84"/>
      <c r="M33" s="84"/>
      <c r="N33" s="125"/>
      <c r="O33" s="125"/>
      <c r="P33" s="84"/>
      <c r="Q33" s="84"/>
      <c r="R33" s="84"/>
      <c r="S33" s="84"/>
      <c r="T33" s="125"/>
      <c r="U33" s="125"/>
      <c r="V33" s="84"/>
      <c r="W33" s="84"/>
      <c r="X33" s="84"/>
      <c r="Y33" s="84"/>
      <c r="Z33" s="84"/>
      <c r="AA33" s="84"/>
      <c r="AB33" s="84"/>
      <c r="AC33" s="84"/>
    </row>
    <row r="34" spans="2:29" x14ac:dyDescent="0.25">
      <c r="B34" s="126"/>
      <c r="C34" s="126"/>
      <c r="D34" s="126"/>
      <c r="E34" s="126"/>
      <c r="F34" s="126"/>
      <c r="G34" s="126"/>
      <c r="H34" s="126"/>
      <c r="I34" s="125"/>
      <c r="J34" s="126"/>
      <c r="K34" s="126"/>
      <c r="L34" s="126"/>
      <c r="M34" s="126"/>
      <c r="N34" s="125"/>
      <c r="O34" s="125"/>
      <c r="P34" s="126"/>
      <c r="Q34" s="126"/>
      <c r="R34" s="126"/>
      <c r="S34" s="126"/>
      <c r="T34" s="125"/>
      <c r="U34" s="125"/>
      <c r="V34" s="126"/>
      <c r="W34" s="126"/>
      <c r="X34" s="126"/>
      <c r="Y34" s="126"/>
      <c r="Z34" s="126"/>
      <c r="AA34" s="126"/>
      <c r="AB34" s="126"/>
      <c r="AC34" s="201" t="s">
        <v>196</v>
      </c>
    </row>
    <row r="35" spans="2:29" x14ac:dyDescent="0.25">
      <c r="B35" s="126"/>
      <c r="C35" s="126"/>
      <c r="D35" s="126"/>
      <c r="E35" s="126"/>
      <c r="F35" s="126"/>
      <c r="G35" s="126"/>
      <c r="H35" s="126"/>
      <c r="I35" s="125"/>
      <c r="J35" s="126"/>
      <c r="K35" s="126"/>
      <c r="L35" s="126"/>
      <c r="M35" s="126"/>
      <c r="N35" s="125"/>
      <c r="O35" s="125"/>
      <c r="P35" s="126"/>
      <c r="Q35" s="126"/>
      <c r="R35" s="126"/>
      <c r="S35" s="126"/>
      <c r="T35" s="125"/>
      <c r="U35" s="125"/>
      <c r="V35" s="126"/>
      <c r="W35" s="126"/>
      <c r="X35" s="126"/>
      <c r="Y35" s="126"/>
      <c r="Z35" s="126"/>
      <c r="AA35" s="126"/>
      <c r="AB35" s="126"/>
      <c r="AC35" s="126"/>
    </row>
  </sheetData>
  <sheetProtection algorithmName="SHA-512" hashValue="I+tlktRvnmGd9xGGpXNYYobMH9QTDe+uXDqQF8JNGoegKuXSoNeNNGCkEKjLQe/CoO0QPILZarminWNRcmlkzg==" saltValue="tef6y53aDFjIFAd+Yp/Omg==" spinCount="100000" sheet="1" selectLockedCells="1"/>
  <protectedRanges>
    <protectedRange sqref="B6:AB6 D26:D32 AC32 V26:Y32 P26:S32 H13:H25 G25 E30:G30 AB26:AB31 Z13:Z25 J26:M32 E32 F27:G28 G31:H32 E31:F31 G26:H26 E26:E29 F25:F26 F29:H29 N13:O24 U13:U24 J25:S25 U25:Y25 D25:E25" name="Bereich1"/>
    <protectedRange sqref="J13:K24" name="Bereich1_1"/>
    <protectedRange sqref="P13:Q24" name="Bereich1_2"/>
    <protectedRange sqref="AC13:AC24" name="Bereich1_4"/>
    <protectedRange sqref="D13:D24" name="Bereich1_1_10_1_1"/>
    <protectedRange sqref="E13:E24" name="Bereich1_1_11_1_2_1"/>
    <protectedRange sqref="V13:W24" name="Bereich1_3_2"/>
  </protectedRanges>
  <mergeCells count="14">
    <mergeCell ref="K32:L32"/>
    <mergeCell ref="Q32:R32"/>
    <mergeCell ref="W32:X32"/>
    <mergeCell ref="E32:F32"/>
    <mergeCell ref="D10:G10"/>
    <mergeCell ref="J10:M10"/>
    <mergeCell ref="P10:S10"/>
    <mergeCell ref="V10:Y10"/>
    <mergeCell ref="B27:B28"/>
    <mergeCell ref="H6:L6"/>
    <mergeCell ref="Y5:AC6"/>
    <mergeCell ref="B3:F3"/>
    <mergeCell ref="B10:B12"/>
    <mergeCell ref="R6:W6"/>
  </mergeCells>
  <pageMargins left="0.18208333333333335" right="0.16250000000000001" top="0.78740157480314965" bottom="0.78740157480314965" header="0.31496062992125984" footer="0.31496062992125984"/>
  <pageSetup paperSize="9" scale="47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Z41"/>
  <sheetViews>
    <sheetView showWhiteSpace="0" view="pageLayout" zoomScale="60" zoomScaleNormal="40" zoomScaleSheetLayoutView="50" zoomScalePageLayoutView="60" workbookViewId="0">
      <selection activeCell="L11" sqref="L11:M12"/>
    </sheetView>
  </sheetViews>
  <sheetFormatPr baseColWidth="10" defaultRowHeight="15" x14ac:dyDescent="0.25"/>
  <cols>
    <col min="1" max="1" width="7.42578125" style="83" customWidth="1"/>
    <col min="2" max="2" width="15.7109375" style="83" customWidth="1"/>
    <col min="3" max="3" width="8.140625" style="83" customWidth="1"/>
    <col min="4" max="4" width="10.7109375" style="83" customWidth="1"/>
    <col min="5" max="6" width="15.7109375" style="83" customWidth="1"/>
    <col min="7" max="7" width="10.7109375" style="83" customWidth="1"/>
    <col min="8" max="9" width="15.7109375" style="83" customWidth="1"/>
    <col min="10" max="10" width="8.140625" style="83" customWidth="1"/>
    <col min="11" max="11" width="10.7109375" style="83" customWidth="1"/>
    <col min="12" max="13" width="15.7109375" style="83" customWidth="1"/>
    <col min="14" max="14" width="10.7109375" style="83" customWidth="1"/>
    <col min="15" max="16" width="15.7109375" style="83" customWidth="1"/>
    <col min="17" max="17" width="8.140625" style="83" customWidth="1"/>
    <col min="18" max="18" width="10.7109375" style="83" customWidth="1"/>
    <col min="19" max="20" width="15.7109375" style="83" customWidth="1"/>
    <col min="21" max="21" width="10.7109375" style="83" customWidth="1"/>
    <col min="22" max="24" width="15.7109375" style="83" customWidth="1"/>
    <col min="25" max="25" width="17.7109375" style="83" customWidth="1"/>
    <col min="26" max="28" width="11.42578125" style="83"/>
    <col min="29" max="29" width="21.85546875" style="83" customWidth="1"/>
    <col min="30" max="16384" width="11.42578125" style="83"/>
  </cols>
  <sheetData>
    <row r="3" spans="1:23" ht="30" x14ac:dyDescent="0.4">
      <c r="D3" s="202"/>
      <c r="E3" s="203"/>
      <c r="G3" s="204"/>
      <c r="M3" s="88" t="s">
        <v>198</v>
      </c>
      <c r="T3" s="90"/>
    </row>
    <row r="4" spans="1:23" ht="24" thickBot="1" x14ac:dyDescent="0.3">
      <c r="B4" s="205" t="s">
        <v>19</v>
      </c>
      <c r="C4" s="206"/>
      <c r="D4" s="206"/>
      <c r="M4" s="207"/>
    </row>
    <row r="5" spans="1:23" ht="24" thickTop="1" x14ac:dyDescent="0.3">
      <c r="B5" s="208" t="s">
        <v>164</v>
      </c>
      <c r="C5" s="204"/>
      <c r="D5" s="204"/>
      <c r="E5" s="204"/>
      <c r="F5" s="204"/>
      <c r="G5" s="204"/>
      <c r="M5" s="209" t="s">
        <v>163</v>
      </c>
      <c r="U5" s="453" t="s">
        <v>20</v>
      </c>
      <c r="V5" s="454"/>
      <c r="W5" s="455"/>
    </row>
    <row r="6" spans="1:23" ht="16.5" thickBot="1" x14ac:dyDescent="0.3">
      <c r="C6" s="210"/>
      <c r="F6" s="204"/>
      <c r="M6" s="211"/>
      <c r="U6" s="456"/>
      <c r="V6" s="457"/>
      <c r="W6" s="458"/>
    </row>
    <row r="7" spans="1:23" s="210" customFormat="1" ht="21" thickTop="1" x14ac:dyDescent="0.25">
      <c r="B7" s="212" t="s">
        <v>0</v>
      </c>
      <c r="E7" s="459" t="str">
        <f>IF(erhbogen1!H6=0,"-",erhbogen1!H6)</f>
        <v>Muster-Nachbarschaft</v>
      </c>
      <c r="F7" s="459"/>
      <c r="G7" s="459"/>
      <c r="H7" s="459"/>
      <c r="I7" s="213"/>
      <c r="J7" s="213"/>
      <c r="K7" s="214" t="s">
        <v>1</v>
      </c>
      <c r="L7" s="213"/>
      <c r="M7" s="459" t="str">
        <f>IF(erhbogen1!R6=0,"-",erhbogen1!R6)</f>
        <v>Muster-Kläranlage</v>
      </c>
      <c r="N7" s="459"/>
      <c r="O7" s="459"/>
      <c r="P7" s="459"/>
      <c r="Q7" s="459"/>
      <c r="R7" s="459"/>
      <c r="S7" s="213"/>
      <c r="T7" s="213"/>
      <c r="W7" s="215"/>
    </row>
    <row r="8" spans="1:23" s="210" customFormat="1" x14ac:dyDescent="0.25">
      <c r="D8" s="213"/>
      <c r="E8" s="213"/>
      <c r="F8" s="213"/>
      <c r="G8" s="213"/>
      <c r="H8" s="213"/>
      <c r="I8" s="213"/>
      <c r="J8" s="213"/>
      <c r="K8" s="213"/>
      <c r="L8" s="213"/>
      <c r="M8" s="216"/>
      <c r="O8" s="213"/>
      <c r="P8" s="213"/>
      <c r="Q8" s="213"/>
      <c r="R8" s="213"/>
      <c r="S8" s="213"/>
      <c r="T8" s="213"/>
      <c r="U8" s="213"/>
      <c r="V8" s="460" t="s">
        <v>130</v>
      </c>
      <c r="W8" s="460"/>
    </row>
    <row r="9" spans="1:23" s="217" customFormat="1" x14ac:dyDescent="0.25">
      <c r="B9" s="481" t="s">
        <v>82</v>
      </c>
      <c r="C9" s="481"/>
      <c r="D9" s="218"/>
      <c r="E9" s="461" t="s">
        <v>131</v>
      </c>
      <c r="F9" s="461"/>
      <c r="G9" s="218"/>
      <c r="H9" s="462" t="s">
        <v>132</v>
      </c>
      <c r="I9" s="463"/>
      <c r="J9" s="218"/>
      <c r="K9" s="218"/>
      <c r="L9" s="464" t="s">
        <v>133</v>
      </c>
      <c r="M9" s="464"/>
      <c r="N9" s="219"/>
      <c r="O9" s="465" t="s">
        <v>134</v>
      </c>
      <c r="P9" s="466"/>
      <c r="Q9" s="219"/>
      <c r="R9" s="219"/>
      <c r="S9" s="461" t="s">
        <v>161</v>
      </c>
      <c r="T9" s="467"/>
      <c r="U9" s="218"/>
      <c r="V9" s="468" t="s">
        <v>135</v>
      </c>
      <c r="W9" s="468"/>
    </row>
    <row r="10" spans="1:23" ht="16.5" thickBot="1" x14ac:dyDescent="0.35">
      <c r="B10" s="479" t="s">
        <v>33</v>
      </c>
      <c r="C10" s="479"/>
      <c r="D10" s="207"/>
      <c r="E10" s="480" t="s">
        <v>30</v>
      </c>
      <c r="F10" s="480"/>
      <c r="G10" s="207"/>
      <c r="H10" s="480" t="s">
        <v>155</v>
      </c>
      <c r="I10" s="480"/>
      <c r="J10" s="207"/>
      <c r="K10" s="219"/>
      <c r="L10" s="482" t="s">
        <v>31</v>
      </c>
      <c r="M10" s="482"/>
      <c r="N10" s="207"/>
      <c r="O10" s="483" t="s">
        <v>32</v>
      </c>
      <c r="P10" s="483"/>
      <c r="Q10" s="220"/>
      <c r="R10" s="220"/>
      <c r="S10" s="480" t="s">
        <v>60</v>
      </c>
      <c r="T10" s="480"/>
      <c r="U10" s="207"/>
      <c r="V10" s="438" t="s">
        <v>59</v>
      </c>
      <c r="W10" s="438"/>
    </row>
    <row r="11" spans="1:23" ht="20.25" x14ac:dyDescent="0.3">
      <c r="A11" s="469" t="s">
        <v>21</v>
      </c>
      <c r="B11" s="471">
        <v>19.399999999999999</v>
      </c>
      <c r="C11" s="472"/>
      <c r="D11" s="447" t="s">
        <v>41</v>
      </c>
      <c r="E11" s="475">
        <f>IF(erhbogen1!AC32=0,"-",erhbogen1!AC32)</f>
        <v>941981</v>
      </c>
      <c r="F11" s="476"/>
      <c r="G11" s="452" t="s">
        <v>42</v>
      </c>
      <c r="H11" s="439">
        <f>IFERROR(E11/365,"-")</f>
        <v>2580.7698630136988</v>
      </c>
      <c r="I11" s="440"/>
      <c r="J11" s="221"/>
      <c r="K11" s="447" t="s">
        <v>38</v>
      </c>
      <c r="L11" s="448">
        <v>377388</v>
      </c>
      <c r="M11" s="449"/>
      <c r="N11" s="452" t="s">
        <v>22</v>
      </c>
      <c r="O11" s="439">
        <f>IFERROR(E37*H11/1000,"-")</f>
        <v>1597.6918277460884</v>
      </c>
      <c r="P11" s="440"/>
      <c r="Q11" s="222"/>
      <c r="R11" s="447" t="s">
        <v>23</v>
      </c>
      <c r="S11" s="439">
        <f>IFERROR(O11/0.12,"-")</f>
        <v>13314.098564550737</v>
      </c>
      <c r="T11" s="440"/>
      <c r="U11" s="452" t="s">
        <v>71</v>
      </c>
      <c r="V11" s="443">
        <f>IFERROR(L11/S11,"-")</f>
        <v>28.344990700670419</v>
      </c>
      <c r="W11" s="444"/>
    </row>
    <row r="12" spans="1:23" ht="21" thickBot="1" x14ac:dyDescent="0.35">
      <c r="A12" s="470"/>
      <c r="B12" s="473"/>
      <c r="C12" s="474"/>
      <c r="D12" s="447"/>
      <c r="E12" s="477"/>
      <c r="F12" s="478"/>
      <c r="G12" s="452"/>
      <c r="H12" s="441"/>
      <c r="I12" s="442"/>
      <c r="J12" s="221"/>
      <c r="K12" s="447"/>
      <c r="L12" s="450"/>
      <c r="M12" s="451"/>
      <c r="N12" s="452"/>
      <c r="O12" s="441"/>
      <c r="P12" s="442"/>
      <c r="Q12" s="221"/>
      <c r="R12" s="447"/>
      <c r="S12" s="441"/>
      <c r="T12" s="442"/>
      <c r="U12" s="452"/>
      <c r="V12" s="445"/>
      <c r="W12" s="446"/>
    </row>
    <row r="13" spans="1:23" ht="18" x14ac:dyDescent="0.25">
      <c r="A13" s="223"/>
      <c r="B13" s="224"/>
      <c r="C13" s="224"/>
      <c r="D13" s="225"/>
      <c r="E13" s="488" t="s">
        <v>69</v>
      </c>
      <c r="F13" s="488"/>
      <c r="G13" s="225"/>
      <c r="H13" s="489" t="s">
        <v>68</v>
      </c>
      <c r="I13" s="489"/>
      <c r="J13" s="226"/>
      <c r="K13" s="225"/>
      <c r="L13" s="227"/>
      <c r="M13" s="227"/>
      <c r="N13" s="225"/>
      <c r="O13" s="228"/>
      <c r="P13" s="228"/>
      <c r="Q13" s="226"/>
      <c r="R13" s="225"/>
      <c r="S13" s="229"/>
      <c r="T13" s="229"/>
      <c r="U13" s="226"/>
      <c r="V13" s="230"/>
      <c r="W13" s="230"/>
    </row>
    <row r="14" spans="1:23" s="44" customFormat="1" ht="30.75" customHeight="1" x14ac:dyDescent="0.25">
      <c r="B14" s="231"/>
      <c r="C14" s="155"/>
      <c r="E14" s="490" t="s">
        <v>136</v>
      </c>
      <c r="F14" s="490"/>
      <c r="G14" s="155"/>
      <c r="H14" s="486" t="s">
        <v>34</v>
      </c>
      <c r="I14" s="486"/>
      <c r="J14" s="232"/>
      <c r="L14" s="486" t="s">
        <v>39</v>
      </c>
      <c r="M14" s="486"/>
      <c r="O14" s="484" t="s">
        <v>137</v>
      </c>
      <c r="P14" s="485"/>
      <c r="Q14" s="155"/>
      <c r="R14" s="233"/>
      <c r="S14" s="486"/>
      <c r="T14" s="487"/>
      <c r="U14" s="234"/>
      <c r="V14" s="484" t="s">
        <v>190</v>
      </c>
      <c r="W14" s="484"/>
    </row>
    <row r="15" spans="1:23" ht="15.75" thickBot="1" x14ac:dyDescent="0.3">
      <c r="B15" s="235"/>
      <c r="C15" s="207"/>
      <c r="E15" s="480" t="s">
        <v>30</v>
      </c>
      <c r="F15" s="480"/>
      <c r="H15" s="480" t="s">
        <v>36</v>
      </c>
      <c r="I15" s="480"/>
      <c r="J15" s="236"/>
      <c r="L15" s="482" t="s">
        <v>35</v>
      </c>
      <c r="M15" s="482"/>
      <c r="O15" s="482" t="s">
        <v>77</v>
      </c>
      <c r="P15" s="482"/>
      <c r="R15" s="220"/>
      <c r="S15" s="207"/>
      <c r="T15" s="207"/>
      <c r="U15" s="219"/>
      <c r="V15" s="482" t="s">
        <v>31</v>
      </c>
      <c r="W15" s="482"/>
    </row>
    <row r="16" spans="1:23" ht="21" x14ac:dyDescent="0.35">
      <c r="B16" s="237"/>
      <c r="C16" s="237"/>
      <c r="D16" s="447" t="s">
        <v>138</v>
      </c>
      <c r="E16" s="448">
        <v>417065</v>
      </c>
      <c r="F16" s="502"/>
      <c r="G16" s="447" t="s">
        <v>24</v>
      </c>
      <c r="H16" s="439">
        <f>IF((E16*B11/(100-B11))=0,"-",E16*B11/(100-B11))</f>
        <v>100385.37220843672</v>
      </c>
      <c r="I16" s="440"/>
      <c r="K16" s="469" t="s">
        <v>56</v>
      </c>
      <c r="L16" s="439">
        <f>IFERROR(E11-E16-H16,"-")</f>
        <v>424530.62779156328</v>
      </c>
      <c r="M16" s="440"/>
      <c r="N16" s="469" t="s">
        <v>53</v>
      </c>
      <c r="O16" s="491">
        <v>0.05</v>
      </c>
      <c r="P16" s="492"/>
      <c r="Q16" s="105"/>
      <c r="R16" s="238"/>
      <c r="S16" s="239"/>
      <c r="T16" s="240"/>
      <c r="U16" s="447" t="s">
        <v>40</v>
      </c>
      <c r="V16" s="448">
        <v>137145</v>
      </c>
      <c r="W16" s="449"/>
    </row>
    <row r="17" spans="2:26" ht="21.75" thickBot="1" x14ac:dyDescent="0.4">
      <c r="B17" s="237"/>
      <c r="C17" s="237"/>
      <c r="D17" s="447"/>
      <c r="E17" s="503"/>
      <c r="F17" s="504"/>
      <c r="G17" s="447"/>
      <c r="H17" s="441"/>
      <c r="I17" s="442"/>
      <c r="K17" s="469"/>
      <c r="L17" s="441"/>
      <c r="M17" s="442"/>
      <c r="N17" s="469"/>
      <c r="O17" s="493"/>
      <c r="P17" s="494"/>
      <c r="Q17" s="105"/>
      <c r="R17" s="238"/>
      <c r="S17" s="240"/>
      <c r="T17" s="240"/>
      <c r="U17" s="447"/>
      <c r="V17" s="450"/>
      <c r="W17" s="451"/>
    </row>
    <row r="18" spans="2:26" ht="16.149999999999999" customHeight="1" thickBot="1" x14ac:dyDescent="0.3"/>
    <row r="19" spans="2:26" ht="21.75" thickTop="1" x14ac:dyDescent="0.25">
      <c r="B19" s="509" t="s">
        <v>2</v>
      </c>
      <c r="C19" s="241"/>
      <c r="D19" s="495" t="s">
        <v>3</v>
      </c>
      <c r="E19" s="496"/>
      <c r="F19" s="496"/>
      <c r="G19" s="496"/>
      <c r="H19" s="496"/>
      <c r="I19" s="497"/>
      <c r="K19" s="495" t="s">
        <v>189</v>
      </c>
      <c r="L19" s="496"/>
      <c r="M19" s="496"/>
      <c r="N19" s="496"/>
      <c r="O19" s="496"/>
      <c r="P19" s="497"/>
      <c r="R19" s="495" t="s">
        <v>18</v>
      </c>
      <c r="S19" s="496"/>
      <c r="T19" s="496"/>
      <c r="U19" s="496"/>
      <c r="V19" s="496"/>
      <c r="W19" s="497"/>
    </row>
    <row r="20" spans="2:26" ht="18" x14ac:dyDescent="0.25">
      <c r="B20" s="510"/>
      <c r="C20" s="241"/>
      <c r="D20" s="498" t="s">
        <v>139</v>
      </c>
      <c r="E20" s="499"/>
      <c r="F20" s="500"/>
      <c r="G20" s="498" t="s">
        <v>140</v>
      </c>
      <c r="H20" s="499"/>
      <c r="I20" s="500"/>
      <c r="K20" s="498" t="s">
        <v>139</v>
      </c>
      <c r="L20" s="499"/>
      <c r="M20" s="500"/>
      <c r="N20" s="498" t="s">
        <v>140</v>
      </c>
      <c r="O20" s="499"/>
      <c r="P20" s="500"/>
      <c r="R20" s="498" t="s">
        <v>139</v>
      </c>
      <c r="S20" s="499"/>
      <c r="T20" s="500"/>
      <c r="U20" s="498" t="s">
        <v>140</v>
      </c>
      <c r="V20" s="499"/>
      <c r="W20" s="500"/>
    </row>
    <row r="21" spans="2:26" ht="135" customHeight="1" thickBot="1" x14ac:dyDescent="0.3">
      <c r="B21" s="510"/>
      <c r="D21" s="242" t="s">
        <v>141</v>
      </c>
      <c r="E21" s="243" t="s">
        <v>142</v>
      </c>
      <c r="F21" s="244" t="s">
        <v>143</v>
      </c>
      <c r="G21" s="242" t="s">
        <v>141</v>
      </c>
      <c r="H21" s="243" t="s">
        <v>142</v>
      </c>
      <c r="I21" s="244" t="s">
        <v>143</v>
      </c>
      <c r="J21" s="245"/>
      <c r="K21" s="242" t="s">
        <v>141</v>
      </c>
      <c r="L21" s="243" t="s">
        <v>142</v>
      </c>
      <c r="M21" s="244" t="s">
        <v>143</v>
      </c>
      <c r="N21" s="242" t="s">
        <v>141</v>
      </c>
      <c r="O21" s="243" t="s">
        <v>142</v>
      </c>
      <c r="P21" s="244" t="s">
        <v>143</v>
      </c>
      <c r="Q21" s="245"/>
      <c r="R21" s="242" t="s">
        <v>141</v>
      </c>
      <c r="S21" s="243" t="s">
        <v>142</v>
      </c>
      <c r="T21" s="244" t="s">
        <v>143</v>
      </c>
      <c r="U21" s="242" t="s">
        <v>141</v>
      </c>
      <c r="V21" s="243" t="s">
        <v>142</v>
      </c>
      <c r="W21" s="244" t="s">
        <v>143</v>
      </c>
    </row>
    <row r="22" spans="2:26" s="251" customFormat="1" ht="14.25" thickTop="1" thickBot="1" x14ac:dyDescent="0.3">
      <c r="B22" s="510"/>
      <c r="C22" s="246"/>
      <c r="D22" s="247" t="s">
        <v>25</v>
      </c>
      <c r="E22" s="248">
        <v>2</v>
      </c>
      <c r="F22" s="249">
        <v>3</v>
      </c>
      <c r="G22" s="247" t="s">
        <v>26</v>
      </c>
      <c r="H22" s="248">
        <v>4</v>
      </c>
      <c r="I22" s="249">
        <v>5</v>
      </c>
      <c r="J22" s="250"/>
      <c r="K22" s="247" t="s">
        <v>25</v>
      </c>
      <c r="L22" s="248">
        <v>2</v>
      </c>
      <c r="M22" s="249">
        <v>3</v>
      </c>
      <c r="N22" s="247" t="s">
        <v>26</v>
      </c>
      <c r="O22" s="248">
        <v>4</v>
      </c>
      <c r="P22" s="249">
        <v>5</v>
      </c>
      <c r="Q22" s="250"/>
      <c r="R22" s="247" t="s">
        <v>25</v>
      </c>
      <c r="S22" s="248">
        <v>2</v>
      </c>
      <c r="T22" s="249">
        <v>3</v>
      </c>
      <c r="U22" s="247" t="s">
        <v>26</v>
      </c>
      <c r="V22" s="248">
        <v>4</v>
      </c>
      <c r="W22" s="249">
        <v>5</v>
      </c>
    </row>
    <row r="23" spans="2:26" s="44" customFormat="1" ht="30.75" customHeight="1" thickTop="1" x14ac:dyDescent="0.25">
      <c r="B23" s="252" t="s">
        <v>4</v>
      </c>
      <c r="C23" s="155"/>
      <c r="D23" s="62">
        <v>4</v>
      </c>
      <c r="E23" s="63">
        <v>6779</v>
      </c>
      <c r="F23" s="64">
        <v>8062</v>
      </c>
      <c r="G23" s="76">
        <f>IF(erhbogen1!D13=0,"",erhbogen1!D13)</f>
        <v>8</v>
      </c>
      <c r="H23" s="77">
        <f>IF(erhbogen1!E13=0,"",erhbogen1!E13)</f>
        <v>336</v>
      </c>
      <c r="I23" s="78">
        <f>IF(erhbogen1!F13=0,"",erhbogen1!F13)</f>
        <v>19734</v>
      </c>
      <c r="J23" s="41"/>
      <c r="K23" s="62">
        <v>4</v>
      </c>
      <c r="L23" s="67">
        <v>508.90440000000001</v>
      </c>
      <c r="M23" s="64">
        <v>8062</v>
      </c>
      <c r="N23" s="62">
        <v>7</v>
      </c>
      <c r="O23" s="68">
        <v>185.27961999999999</v>
      </c>
      <c r="P23" s="64">
        <v>16547</v>
      </c>
      <c r="Q23" s="41"/>
      <c r="R23" s="62">
        <v>4</v>
      </c>
      <c r="S23" s="69">
        <v>77.257800000000003</v>
      </c>
      <c r="T23" s="64">
        <v>8062</v>
      </c>
      <c r="U23" s="65">
        <f>IF(erhbogen1!V13=0,"",erhbogen1!V13)</f>
        <v>7</v>
      </c>
      <c r="V23" s="70">
        <f>IF(erhbogen1!W13=0,"",erhbogen1!W13)</f>
        <v>3.9570090000000002</v>
      </c>
      <c r="W23" s="66">
        <f>IF(erhbogen1!X13=0,"",erhbogen1!X13)</f>
        <v>17842</v>
      </c>
    </row>
    <row r="24" spans="2:26" s="44" customFormat="1" ht="30" customHeight="1" x14ac:dyDescent="0.25">
      <c r="B24" s="253" t="s">
        <v>5</v>
      </c>
      <c r="C24" s="155"/>
      <c r="D24" s="71">
        <v>5</v>
      </c>
      <c r="E24" s="72">
        <v>7313</v>
      </c>
      <c r="F24" s="64">
        <v>17219</v>
      </c>
      <c r="G24" s="76">
        <f>IF(erhbogen1!D14=0,"",erhbogen1!D14)</f>
        <v>9</v>
      </c>
      <c r="H24" s="77">
        <f>IF(erhbogen1!E14=0,"",erhbogen1!E14)</f>
        <v>394</v>
      </c>
      <c r="I24" s="79">
        <f>IF(erhbogen1!F14=0,"",erhbogen1!F14)</f>
        <v>27118</v>
      </c>
      <c r="J24" s="41"/>
      <c r="K24" s="71">
        <v>5</v>
      </c>
      <c r="L24" s="67">
        <v>718.08120000000008</v>
      </c>
      <c r="M24" s="64">
        <v>17219</v>
      </c>
      <c r="N24" s="62">
        <v>8</v>
      </c>
      <c r="O24" s="68">
        <v>223.42964000000003</v>
      </c>
      <c r="P24" s="64">
        <v>25399</v>
      </c>
      <c r="Q24" s="41"/>
      <c r="R24" s="71">
        <v>5</v>
      </c>
      <c r="S24" s="69">
        <v>100.79151</v>
      </c>
      <c r="T24" s="64">
        <v>17219</v>
      </c>
      <c r="U24" s="65">
        <f>IF(erhbogen1!V14=0,"",erhbogen1!V14)</f>
        <v>8</v>
      </c>
      <c r="V24" s="70">
        <f>IF(erhbogen1!W14=0,"",erhbogen1!W14)</f>
        <v>3.7673159999999997</v>
      </c>
      <c r="W24" s="73">
        <f>IF(erhbogen1!X14=0,"",erhbogen1!X14)</f>
        <v>20176</v>
      </c>
    </row>
    <row r="25" spans="2:26" s="44" customFormat="1" ht="30" customHeight="1" x14ac:dyDescent="0.25">
      <c r="B25" s="253" t="s">
        <v>6</v>
      </c>
      <c r="C25" s="155"/>
      <c r="D25" s="71">
        <v>3</v>
      </c>
      <c r="E25" s="72">
        <v>3985</v>
      </c>
      <c r="F25" s="64">
        <v>4479</v>
      </c>
      <c r="G25" s="76">
        <f>IF(erhbogen1!D15=0,"",erhbogen1!D15)</f>
        <v>8</v>
      </c>
      <c r="H25" s="77">
        <f>IF(erhbogen1!E15=0,"",erhbogen1!E15)</f>
        <v>367</v>
      </c>
      <c r="I25" s="79">
        <f>IF(erhbogen1!F15=0,"",erhbogen1!F15)</f>
        <v>19500</v>
      </c>
      <c r="J25" s="41"/>
      <c r="K25" s="71">
        <v>3</v>
      </c>
      <c r="L25" s="67">
        <v>335.46019999999999</v>
      </c>
      <c r="M25" s="64">
        <v>4479</v>
      </c>
      <c r="N25" s="62">
        <v>7</v>
      </c>
      <c r="O25" s="68">
        <v>130.22483</v>
      </c>
      <c r="P25" s="64">
        <v>17864</v>
      </c>
      <c r="Q25" s="41"/>
      <c r="R25" s="71">
        <v>3</v>
      </c>
      <c r="S25" s="69">
        <v>47.295600000000007</v>
      </c>
      <c r="T25" s="64">
        <v>4479</v>
      </c>
      <c r="U25" s="65">
        <f>IF(erhbogen1!V15=0,"",erhbogen1!V15)</f>
        <v>8</v>
      </c>
      <c r="V25" s="70">
        <f>IF(erhbogen1!W15=0,"",erhbogen1!W15)</f>
        <v>3.0248849999999998</v>
      </c>
      <c r="W25" s="73">
        <f>IF(erhbogen1!X15=0,"",erhbogen1!X15)</f>
        <v>19565</v>
      </c>
      <c r="Y25" s="43"/>
      <c r="Z25" s="43"/>
    </row>
    <row r="26" spans="2:26" s="44" customFormat="1" ht="30" customHeight="1" x14ac:dyDescent="0.25">
      <c r="B26" s="253" t="s">
        <v>7</v>
      </c>
      <c r="C26" s="155"/>
      <c r="D26" s="71">
        <v>5</v>
      </c>
      <c r="E26" s="72">
        <v>9598</v>
      </c>
      <c r="F26" s="64">
        <v>9077</v>
      </c>
      <c r="G26" s="76">
        <f>IF(erhbogen1!D16=0,"",erhbogen1!D16)</f>
        <v>9</v>
      </c>
      <c r="H26" s="77">
        <f>IF(erhbogen1!E16=0,"",erhbogen1!E16)</f>
        <v>304</v>
      </c>
      <c r="I26" s="79">
        <f>IF(erhbogen1!F16=0,"",erhbogen1!F16)</f>
        <v>19987</v>
      </c>
      <c r="J26" s="41"/>
      <c r="K26" s="71">
        <v>5</v>
      </c>
      <c r="L26" s="67">
        <v>611.30889999999999</v>
      </c>
      <c r="M26" s="64">
        <v>9077</v>
      </c>
      <c r="N26" s="62">
        <v>8</v>
      </c>
      <c r="O26" s="68">
        <v>91.765169999999998</v>
      </c>
      <c r="P26" s="64">
        <v>18432</v>
      </c>
      <c r="Q26" s="41"/>
      <c r="R26" s="71">
        <v>5</v>
      </c>
      <c r="S26" s="69">
        <v>89.106589999999997</v>
      </c>
      <c r="T26" s="64">
        <v>9077</v>
      </c>
      <c r="U26" s="65">
        <f>IF(erhbogen1!V16=0,"",erhbogen1!V16)</f>
        <v>8</v>
      </c>
      <c r="V26" s="70">
        <f>IF(erhbogen1!W16=0,"",erhbogen1!W16)</f>
        <v>1.4752700000000001</v>
      </c>
      <c r="W26" s="73">
        <f>IF(erhbogen1!X16=0,"",erhbogen1!X16)</f>
        <v>18489</v>
      </c>
      <c r="X26" s="42"/>
      <c r="Y26" s="43"/>
      <c r="Z26" s="43"/>
    </row>
    <row r="27" spans="2:26" s="44" customFormat="1" ht="30" customHeight="1" x14ac:dyDescent="0.25">
      <c r="B27" s="253" t="s">
        <v>8</v>
      </c>
      <c r="C27" s="155"/>
      <c r="D27" s="71">
        <v>5</v>
      </c>
      <c r="E27" s="72">
        <v>6801</v>
      </c>
      <c r="F27" s="64">
        <v>18813</v>
      </c>
      <c r="G27" s="76">
        <f>IF(erhbogen1!D17=0,"",erhbogen1!D17)</f>
        <v>10</v>
      </c>
      <c r="H27" s="77">
        <f>IF(erhbogen1!E17=0,"",erhbogen1!E17)</f>
        <v>548</v>
      </c>
      <c r="I27" s="79">
        <f>IF(erhbogen1!F17=0,"",erhbogen1!F17)</f>
        <v>38950</v>
      </c>
      <c r="J27" s="41"/>
      <c r="K27" s="71">
        <v>5</v>
      </c>
      <c r="L27" s="67">
        <v>583.40260000000001</v>
      </c>
      <c r="M27" s="64">
        <v>18813</v>
      </c>
      <c r="N27" s="62">
        <v>10</v>
      </c>
      <c r="O27" s="68">
        <v>190.68950999999998</v>
      </c>
      <c r="P27" s="64">
        <v>38950</v>
      </c>
      <c r="Q27" s="41"/>
      <c r="R27" s="71">
        <v>5</v>
      </c>
      <c r="S27" s="69">
        <v>78.985879999999995</v>
      </c>
      <c r="T27" s="64">
        <v>18813</v>
      </c>
      <c r="U27" s="65">
        <f>IF(erhbogen1!V17=0,"",erhbogen1!V17)</f>
        <v>9</v>
      </c>
      <c r="V27" s="70">
        <f>IF(erhbogen1!W17=0,"",erhbogen1!W17)</f>
        <v>2.3259479999999999</v>
      </c>
      <c r="W27" s="73">
        <f>IF(erhbogen1!X17=0,"",erhbogen1!X17)</f>
        <v>37584</v>
      </c>
      <c r="Y27" s="43"/>
      <c r="Z27" s="43"/>
    </row>
    <row r="28" spans="2:26" s="44" customFormat="1" ht="30" customHeight="1" x14ac:dyDescent="0.25">
      <c r="B28" s="253" t="s">
        <v>9</v>
      </c>
      <c r="C28" s="155"/>
      <c r="D28" s="71">
        <v>3</v>
      </c>
      <c r="E28" s="72">
        <v>4185</v>
      </c>
      <c r="F28" s="64">
        <v>18182</v>
      </c>
      <c r="G28" s="76">
        <f>IF(erhbogen1!D18=0,"",erhbogen1!D18)</f>
        <v>7</v>
      </c>
      <c r="H28" s="77">
        <f>IF(erhbogen1!E18=0,"",erhbogen1!E18)</f>
        <v>529</v>
      </c>
      <c r="I28" s="79">
        <f>IF(erhbogen1!F18=0,"",erhbogen1!F18)</f>
        <v>37683</v>
      </c>
      <c r="J28" s="41"/>
      <c r="K28" s="71">
        <v>3</v>
      </c>
      <c r="L28" s="67">
        <v>339.29280000000006</v>
      </c>
      <c r="M28" s="64">
        <v>18182</v>
      </c>
      <c r="N28" s="62">
        <v>7</v>
      </c>
      <c r="O28" s="68">
        <v>93.354589999999988</v>
      </c>
      <c r="P28" s="64">
        <v>37683</v>
      </c>
      <c r="Q28" s="41"/>
      <c r="R28" s="71">
        <v>3</v>
      </c>
      <c r="S28" s="69">
        <v>64.913080000000008</v>
      </c>
      <c r="T28" s="64">
        <v>18182</v>
      </c>
      <c r="U28" s="65">
        <f>IF(erhbogen1!V18=0,"",erhbogen1!V18)</f>
        <v>7</v>
      </c>
      <c r="V28" s="70">
        <f>IF(erhbogen1!W18=0,"",erhbogen1!W18)</f>
        <v>5.074586</v>
      </c>
      <c r="W28" s="73">
        <f>IF(erhbogen1!X18=0,"",erhbogen1!X18)</f>
        <v>37683</v>
      </c>
      <c r="Y28" s="43"/>
      <c r="Z28" s="43"/>
    </row>
    <row r="29" spans="2:26" s="44" customFormat="1" ht="30" customHeight="1" x14ac:dyDescent="0.25">
      <c r="B29" s="253" t="s">
        <v>10</v>
      </c>
      <c r="C29" s="155"/>
      <c r="D29" s="71">
        <v>5</v>
      </c>
      <c r="E29" s="72">
        <v>9264</v>
      </c>
      <c r="F29" s="64">
        <v>16382</v>
      </c>
      <c r="G29" s="76">
        <f>IF(erhbogen1!D19=0,"",erhbogen1!D19)</f>
        <v>9</v>
      </c>
      <c r="H29" s="77">
        <f>IF(erhbogen1!E19=0,"",erhbogen1!E19)</f>
        <v>493</v>
      </c>
      <c r="I29" s="79">
        <f>IF(erhbogen1!F19=0,"",erhbogen1!F19)</f>
        <v>28147</v>
      </c>
      <c r="J29" s="41"/>
      <c r="K29" s="71">
        <v>5</v>
      </c>
      <c r="L29" s="67">
        <v>595.69929999999999</v>
      </c>
      <c r="M29" s="64">
        <v>16382</v>
      </c>
      <c r="N29" s="62">
        <v>9</v>
      </c>
      <c r="O29" s="68">
        <v>70.830199999999991</v>
      </c>
      <c r="P29" s="64">
        <v>28147</v>
      </c>
      <c r="Q29" s="41"/>
      <c r="R29" s="71">
        <v>5</v>
      </c>
      <c r="S29" s="69">
        <v>98.016269999999992</v>
      </c>
      <c r="T29" s="64">
        <v>16382</v>
      </c>
      <c r="U29" s="65">
        <f>IF(erhbogen1!V19=0,"",erhbogen1!V19)</f>
        <v>9</v>
      </c>
      <c r="V29" s="70">
        <f>IF(erhbogen1!W19=0,"",erhbogen1!W19)</f>
        <v>1.6323200000000002</v>
      </c>
      <c r="W29" s="73">
        <f>IF(erhbogen1!X19=0,"",erhbogen1!X19)</f>
        <v>25529</v>
      </c>
      <c r="Y29" s="43"/>
      <c r="Z29" s="43"/>
    </row>
    <row r="30" spans="2:26" s="44" customFormat="1" ht="30" customHeight="1" x14ac:dyDescent="0.25">
      <c r="B30" s="253" t="s">
        <v>11</v>
      </c>
      <c r="C30" s="155"/>
      <c r="D30" s="71">
        <v>5</v>
      </c>
      <c r="E30" s="72">
        <v>7234</v>
      </c>
      <c r="F30" s="64">
        <v>6651</v>
      </c>
      <c r="G30" s="76">
        <f>IF(erhbogen1!D20=0,"",erhbogen1!D20)</f>
        <v>10</v>
      </c>
      <c r="H30" s="77">
        <f>IF(erhbogen1!E20=0,"",erhbogen1!E20)</f>
        <v>327</v>
      </c>
      <c r="I30" s="79">
        <f>IF(erhbogen1!F20=0,"",erhbogen1!F20)</f>
        <v>17287</v>
      </c>
      <c r="J30" s="41"/>
      <c r="K30" s="71">
        <v>5</v>
      </c>
      <c r="L30" s="67">
        <v>473.72009999999995</v>
      </c>
      <c r="M30" s="64">
        <v>6651</v>
      </c>
      <c r="N30" s="62">
        <v>10</v>
      </c>
      <c r="O30" s="68">
        <v>53.047019999999989</v>
      </c>
      <c r="P30" s="64">
        <v>17287</v>
      </c>
      <c r="Q30" s="41"/>
      <c r="R30" s="71">
        <v>5</v>
      </c>
      <c r="S30" s="69">
        <v>66.306299999999993</v>
      </c>
      <c r="T30" s="64">
        <v>6651</v>
      </c>
      <c r="U30" s="65">
        <f>IF(erhbogen1!V20=0,"",erhbogen1!V20)</f>
        <v>9</v>
      </c>
      <c r="V30" s="70">
        <f>IF(erhbogen1!W20=0,"",erhbogen1!W20)</f>
        <v>0.91865500000000011</v>
      </c>
      <c r="W30" s="73">
        <f>IF(erhbogen1!X20=0,"",erhbogen1!X20)</f>
        <v>16061</v>
      </c>
      <c r="Y30" s="43"/>
      <c r="Z30" s="43"/>
    </row>
    <row r="31" spans="2:26" s="44" customFormat="1" ht="30" customHeight="1" x14ac:dyDescent="0.25">
      <c r="B31" s="253" t="s">
        <v>12</v>
      </c>
      <c r="C31" s="155"/>
      <c r="D31" s="71">
        <v>4</v>
      </c>
      <c r="E31" s="72">
        <v>7129</v>
      </c>
      <c r="F31" s="64">
        <v>5919</v>
      </c>
      <c r="G31" s="76">
        <f>IF(erhbogen1!D21=0,"",erhbogen1!D21)</f>
        <v>8</v>
      </c>
      <c r="H31" s="77">
        <f>IF(erhbogen1!E21=0,"",erhbogen1!E21)</f>
        <v>200</v>
      </c>
      <c r="I31" s="79">
        <f>IF(erhbogen1!F21=0,"",erhbogen1!F21)</f>
        <v>11533</v>
      </c>
      <c r="J31" s="41"/>
      <c r="K31" s="71">
        <v>4</v>
      </c>
      <c r="L31" s="67">
        <v>442.57420000000002</v>
      </c>
      <c r="M31" s="64">
        <v>5919</v>
      </c>
      <c r="N31" s="62">
        <v>8</v>
      </c>
      <c r="O31" s="68">
        <v>34.840140000000005</v>
      </c>
      <c r="P31" s="64">
        <v>11533</v>
      </c>
      <c r="Q31" s="41"/>
      <c r="R31" s="71">
        <v>4</v>
      </c>
      <c r="S31" s="69">
        <v>67.402290000000008</v>
      </c>
      <c r="T31" s="64">
        <v>5919</v>
      </c>
      <c r="U31" s="65">
        <f>IF(erhbogen1!V21=0,"",erhbogen1!V21)</f>
        <v>8</v>
      </c>
      <c r="V31" s="70">
        <f>IF(erhbogen1!W21=0,"",erhbogen1!W21)</f>
        <v>0.73600700000000008</v>
      </c>
      <c r="W31" s="73">
        <f>IF(erhbogen1!X21=0,"",erhbogen1!X21)</f>
        <v>11533</v>
      </c>
      <c r="Y31" s="43"/>
      <c r="Z31" s="43"/>
    </row>
    <row r="32" spans="2:26" s="44" customFormat="1" ht="30" customHeight="1" x14ac:dyDescent="0.25">
      <c r="B32" s="253" t="s">
        <v>13</v>
      </c>
      <c r="C32" s="155"/>
      <c r="D32" s="71">
        <v>5</v>
      </c>
      <c r="E32" s="72">
        <v>9191</v>
      </c>
      <c r="F32" s="64">
        <v>15460</v>
      </c>
      <c r="G32" s="76">
        <f>IF(erhbogen1!D22=0,"",erhbogen1!D22)</f>
        <v>9</v>
      </c>
      <c r="H32" s="77">
        <f>IF(erhbogen1!E22=0,"",erhbogen1!E22)</f>
        <v>414</v>
      </c>
      <c r="I32" s="79">
        <f>IF(erhbogen1!F22=0,"",erhbogen1!F22)</f>
        <v>26190</v>
      </c>
      <c r="J32" s="41"/>
      <c r="K32" s="71">
        <v>5</v>
      </c>
      <c r="L32" s="67">
        <v>590.96640000000002</v>
      </c>
      <c r="M32" s="64">
        <v>15460</v>
      </c>
      <c r="N32" s="62">
        <v>9</v>
      </c>
      <c r="O32" s="68">
        <v>75.779679999999999</v>
      </c>
      <c r="P32" s="64">
        <v>26190</v>
      </c>
      <c r="Q32" s="41"/>
      <c r="R32" s="71">
        <v>5</v>
      </c>
      <c r="S32" s="69">
        <v>84.453310000000002</v>
      </c>
      <c r="T32" s="64">
        <v>15460</v>
      </c>
      <c r="U32" s="65">
        <f>IF(erhbogen1!V22=0,"",erhbogen1!V22)</f>
        <v>9</v>
      </c>
      <c r="V32" s="70">
        <f>IF(erhbogen1!W22=0,"",erhbogen1!W22)</f>
        <v>1.5943260000000001</v>
      </c>
      <c r="W32" s="73">
        <f>IF(erhbogen1!X22=0,"",erhbogen1!X22)</f>
        <v>26190</v>
      </c>
      <c r="Y32" s="43"/>
      <c r="Z32" s="43"/>
    </row>
    <row r="33" spans="2:26" s="44" customFormat="1" ht="30" customHeight="1" x14ac:dyDescent="0.25">
      <c r="B33" s="253" t="s">
        <v>14</v>
      </c>
      <c r="C33" s="155"/>
      <c r="D33" s="71">
        <v>3</v>
      </c>
      <c r="E33" s="72">
        <v>3233</v>
      </c>
      <c r="F33" s="64">
        <v>4865</v>
      </c>
      <c r="G33" s="76">
        <f>IF(erhbogen1!D23=0,"",erhbogen1!D23)</f>
        <v>8</v>
      </c>
      <c r="H33" s="77">
        <f>IF(erhbogen1!E23=0,"",erhbogen1!E23)</f>
        <v>213</v>
      </c>
      <c r="I33" s="79">
        <f>IF(erhbogen1!F23=0,"",erhbogen1!F23)</f>
        <v>13152</v>
      </c>
      <c r="J33" s="41"/>
      <c r="K33" s="71">
        <v>3</v>
      </c>
      <c r="L33" s="67">
        <v>305.78129999999999</v>
      </c>
      <c r="M33" s="64">
        <v>4865</v>
      </c>
      <c r="N33" s="62">
        <v>8</v>
      </c>
      <c r="O33" s="68">
        <v>58.154024</v>
      </c>
      <c r="P33" s="64">
        <v>13152</v>
      </c>
      <c r="Q33" s="41"/>
      <c r="R33" s="71">
        <v>3</v>
      </c>
      <c r="S33" s="69">
        <v>42.130690000000001</v>
      </c>
      <c r="T33" s="64">
        <v>4865</v>
      </c>
      <c r="U33" s="65">
        <f>IF(erhbogen1!V23=0,"",erhbogen1!V23)</f>
        <v>9</v>
      </c>
      <c r="V33" s="70">
        <f>IF(erhbogen1!W23=0,"",erhbogen1!W23)</f>
        <v>0.84619300000000008</v>
      </c>
      <c r="W33" s="73">
        <f>IF(erhbogen1!X23=0,"",erhbogen1!X23)</f>
        <v>14495</v>
      </c>
      <c r="Y33" s="43"/>
      <c r="Z33" s="43"/>
    </row>
    <row r="34" spans="2:26" s="44" customFormat="1" ht="30.75" customHeight="1" thickBot="1" x14ac:dyDescent="0.3">
      <c r="B34" s="254" t="s">
        <v>15</v>
      </c>
      <c r="C34" s="155"/>
      <c r="D34" s="71">
        <v>5</v>
      </c>
      <c r="E34" s="74">
        <v>7266</v>
      </c>
      <c r="F34" s="64">
        <v>7311</v>
      </c>
      <c r="G34" s="76">
        <f>IF(erhbogen1!D24=0,"",erhbogen1!D24)</f>
        <v>9</v>
      </c>
      <c r="H34" s="77">
        <f>IF(erhbogen1!E24=0,"",erhbogen1!E24)</f>
        <v>281</v>
      </c>
      <c r="I34" s="80">
        <f>IF(erhbogen1!F24=0,"",erhbogen1!F24)</f>
        <v>13560</v>
      </c>
      <c r="J34" s="41"/>
      <c r="K34" s="71">
        <v>5</v>
      </c>
      <c r="L34" s="67">
        <v>558.65520000000004</v>
      </c>
      <c r="M34" s="64">
        <v>7311</v>
      </c>
      <c r="N34" s="62">
        <v>9</v>
      </c>
      <c r="O34" s="68">
        <v>64.416740000000004</v>
      </c>
      <c r="P34" s="64">
        <v>13560</v>
      </c>
      <c r="Q34" s="41"/>
      <c r="R34" s="71">
        <v>5</v>
      </c>
      <c r="S34" s="69">
        <v>75.978120000000004</v>
      </c>
      <c r="T34" s="64">
        <v>7311</v>
      </c>
      <c r="U34" s="65">
        <f>IF(erhbogen1!V24=0,"",erhbogen1!V24)</f>
        <v>8</v>
      </c>
      <c r="V34" s="70">
        <f>IF(erhbogen1!W24=0,"",erhbogen1!W24)</f>
        <v>0.97654600000000003</v>
      </c>
      <c r="W34" s="75">
        <f>IF(erhbogen1!X24=0,"",erhbogen1!X24)</f>
        <v>12217</v>
      </c>
    </row>
    <row r="35" spans="2:26" s="258" customFormat="1" ht="31.5" customHeight="1" thickTop="1" thickBot="1" x14ac:dyDescent="0.3">
      <c r="B35" s="255" t="s">
        <v>16</v>
      </c>
      <c r="C35" s="256"/>
      <c r="D35" s="18">
        <f t="shared" ref="D35:I35" si="0">IF(D23="","",SUM(D23:D34))</f>
        <v>52</v>
      </c>
      <c r="E35" s="19">
        <f>IF(E23="","",SUM(E23:E34))</f>
        <v>81978</v>
      </c>
      <c r="F35" s="20">
        <f>IF(F23="","",SUM(F23:F34))</f>
        <v>132420</v>
      </c>
      <c r="G35" s="18">
        <f t="shared" si="0"/>
        <v>104</v>
      </c>
      <c r="H35" s="19">
        <f t="shared" si="0"/>
        <v>4406</v>
      </c>
      <c r="I35" s="20">
        <f t="shared" si="0"/>
        <v>272841</v>
      </c>
      <c r="J35" s="257"/>
      <c r="K35" s="18">
        <f t="shared" ref="K35:P35" si="1">IF(K23="","",SUM(K23:K34))</f>
        <v>52</v>
      </c>
      <c r="L35" s="21">
        <f t="shared" si="1"/>
        <v>6063.8465999999999</v>
      </c>
      <c r="M35" s="20">
        <f t="shared" si="1"/>
        <v>132420</v>
      </c>
      <c r="N35" s="18">
        <f>IF(N23="","",SUM(N23:N34))</f>
        <v>100</v>
      </c>
      <c r="O35" s="21">
        <f t="shared" si="1"/>
        <v>1271.8111640000002</v>
      </c>
      <c r="P35" s="20">
        <f t="shared" si="1"/>
        <v>264744</v>
      </c>
      <c r="Q35" s="257"/>
      <c r="R35" s="18">
        <f t="shared" ref="R35:W35" si="2">IF(R23="","",SUM(R23:R34))</f>
        <v>52</v>
      </c>
      <c r="S35" s="22">
        <f t="shared" si="2"/>
        <v>892.63743999999986</v>
      </c>
      <c r="T35" s="20">
        <f t="shared" si="2"/>
        <v>132420</v>
      </c>
      <c r="U35" s="28">
        <f t="shared" si="2"/>
        <v>99</v>
      </c>
      <c r="V35" s="22">
        <f t="shared" si="2"/>
        <v>26.329060999999999</v>
      </c>
      <c r="W35" s="20">
        <f t="shared" si="2"/>
        <v>257364</v>
      </c>
    </row>
    <row r="36" spans="2:26" ht="21.6" customHeight="1" thickTop="1" thickBot="1" x14ac:dyDescent="0.3">
      <c r="B36" s="259"/>
      <c r="L36" s="260"/>
      <c r="M36" s="260"/>
      <c r="O36" s="260"/>
      <c r="P36" s="260"/>
      <c r="S36" s="261"/>
      <c r="T36" s="261"/>
      <c r="V36" s="261"/>
      <c r="W36" s="261"/>
    </row>
    <row r="37" spans="2:26" ht="30.75" thickTop="1" thickBot="1" x14ac:dyDescent="0.3">
      <c r="B37" s="255" t="s">
        <v>17</v>
      </c>
      <c r="D37" s="231" t="s">
        <v>144</v>
      </c>
      <c r="E37" s="5">
        <f>IF(E35="","",(E35/F35)*1000)</f>
        <v>619.07566832804719</v>
      </c>
      <c r="F37" s="262" t="s">
        <v>27</v>
      </c>
      <c r="G37" s="231" t="s">
        <v>145</v>
      </c>
      <c r="H37" s="5">
        <f>IF(H35="","",(H35/I35)*1000)</f>
        <v>16.148599367397129</v>
      </c>
      <c r="I37" s="262" t="s">
        <v>28</v>
      </c>
      <c r="K37" s="231" t="s">
        <v>144</v>
      </c>
      <c r="L37" s="6">
        <f>IF(L35="","",(L35/M35)*1000)</f>
        <v>45.792528318985049</v>
      </c>
      <c r="M37" s="263" t="s">
        <v>27</v>
      </c>
      <c r="N37" s="231" t="s">
        <v>145</v>
      </c>
      <c r="O37" s="6">
        <f>IF(O35="","",(O35/P35)*1000)</f>
        <v>4.8039281872299284</v>
      </c>
      <c r="P37" s="237" t="s">
        <v>28</v>
      </c>
      <c r="R37" s="231" t="s">
        <v>144</v>
      </c>
      <c r="S37" s="7">
        <f>IF(S35="","",(S35/T35)*1000)</f>
        <v>6.7409563510043782</v>
      </c>
      <c r="T37" s="264" t="s">
        <v>29</v>
      </c>
      <c r="U37" s="231" t="s">
        <v>145</v>
      </c>
      <c r="V37" s="7">
        <f>IF(V35="","",(V35/W35)*1000)</f>
        <v>0.10230281235914891</v>
      </c>
      <c r="W37" s="264" t="s">
        <v>28</v>
      </c>
    </row>
    <row r="38" spans="2:26" ht="27.6" customHeight="1" thickTop="1" thickBot="1" x14ac:dyDescent="0.3">
      <c r="B38" s="265"/>
    </row>
    <row r="39" spans="2:26" ht="28.9" customHeight="1" thickBot="1" x14ac:dyDescent="0.3">
      <c r="B39" s="266" t="s">
        <v>160</v>
      </c>
      <c r="C39" s="505"/>
      <c r="D39" s="506"/>
      <c r="F39" s="507">
        <f>IF(E37="","-",(E37-H37)/E37)</f>
        <v>0.97391498294382983</v>
      </c>
      <c r="G39" s="508"/>
      <c r="H39" s="214"/>
      <c r="I39" s="226"/>
      <c r="J39" s="226"/>
      <c r="K39" s="226"/>
      <c r="L39" s="267"/>
      <c r="M39" s="507">
        <f>IF(L37="","-",(L37-O37)/L37)</f>
        <v>0.89509362414395721</v>
      </c>
      <c r="N39" s="508"/>
      <c r="O39" s="214"/>
      <c r="P39" s="226"/>
      <c r="Q39" s="226"/>
      <c r="R39" s="226"/>
      <c r="S39" s="226"/>
      <c r="T39" s="507">
        <f>IF(S37="","-",(S37-V37)/S37)</f>
        <v>0.98482369458691033</v>
      </c>
      <c r="U39" s="508"/>
      <c r="V39" s="214"/>
    </row>
    <row r="40" spans="2:26" ht="15.75" x14ac:dyDescent="0.25">
      <c r="B40" s="501" t="s">
        <v>37</v>
      </c>
      <c r="C40" s="501"/>
    </row>
    <row r="41" spans="2:26" x14ac:dyDescent="0.25">
      <c r="W41" s="83" t="s">
        <v>196</v>
      </c>
    </row>
  </sheetData>
  <sheetProtection algorithmName="SHA-512" hashValue="y825txRGsxQA24xpOiCZPYXhq3iYlzMT1xSdo4K12yrdMmqqmUk7mhIpmzr6yKDdLLIpgcj7c3V3bpANdSJetg==" saltValue="XisrAny33NgvsKEUvBytsw==" spinCount="100000" sheet="1" selectLockedCells="1"/>
  <protectedRanges>
    <protectedRange sqref="K23:K34 N23:P34 G23:I34 U23:W34" name="Bereich1_1"/>
    <protectedRange sqref="D23:D34" name="Bereich1_1_2"/>
    <protectedRange sqref="R23:R34" name="Bereich1_1_1_1"/>
  </protectedRanges>
  <mergeCells count="70">
    <mergeCell ref="B40:C40"/>
    <mergeCell ref="V16:W17"/>
    <mergeCell ref="D16:D17"/>
    <mergeCell ref="E16:F17"/>
    <mergeCell ref="C39:D39"/>
    <mergeCell ref="F39:G39"/>
    <mergeCell ref="M39:N39"/>
    <mergeCell ref="T39:U39"/>
    <mergeCell ref="L16:M17"/>
    <mergeCell ref="N16:N17"/>
    <mergeCell ref="U16:U17"/>
    <mergeCell ref="G20:I20"/>
    <mergeCell ref="K20:M20"/>
    <mergeCell ref="B19:B22"/>
    <mergeCell ref="D19:I19"/>
    <mergeCell ref="K19:P19"/>
    <mergeCell ref="O16:P17"/>
    <mergeCell ref="R19:W19"/>
    <mergeCell ref="D20:F20"/>
    <mergeCell ref="G16:G17"/>
    <mergeCell ref="U20:W20"/>
    <mergeCell ref="H16:I17"/>
    <mergeCell ref="K16:K17"/>
    <mergeCell ref="N20:P20"/>
    <mergeCell ref="R20:T20"/>
    <mergeCell ref="V15:W15"/>
    <mergeCell ref="O14:P14"/>
    <mergeCell ref="S14:T14"/>
    <mergeCell ref="V14:W14"/>
    <mergeCell ref="E13:F13"/>
    <mergeCell ref="H13:I13"/>
    <mergeCell ref="E14:F14"/>
    <mergeCell ref="H14:I14"/>
    <mergeCell ref="L14:M14"/>
    <mergeCell ref="E15:F15"/>
    <mergeCell ref="H15:I15"/>
    <mergeCell ref="L15:M15"/>
    <mergeCell ref="O15:P15"/>
    <mergeCell ref="B9:C9"/>
    <mergeCell ref="G11:G12"/>
    <mergeCell ref="S11:T12"/>
    <mergeCell ref="S10:T10"/>
    <mergeCell ref="U11:U12"/>
    <mergeCell ref="H10:I10"/>
    <mergeCell ref="L10:M10"/>
    <mergeCell ref="O10:P10"/>
    <mergeCell ref="R11:R12"/>
    <mergeCell ref="A11:A12"/>
    <mergeCell ref="B11:C12"/>
    <mergeCell ref="D11:D12"/>
    <mergeCell ref="E11:F12"/>
    <mergeCell ref="B10:C10"/>
    <mergeCell ref="E10:F10"/>
    <mergeCell ref="U5:W6"/>
    <mergeCell ref="E7:H7"/>
    <mergeCell ref="M7:R7"/>
    <mergeCell ref="V8:W8"/>
    <mergeCell ref="E9:F9"/>
    <mergeCell ref="H9:I9"/>
    <mergeCell ref="L9:M9"/>
    <mergeCell ref="O9:P9"/>
    <mergeCell ref="S9:T9"/>
    <mergeCell ref="V9:W9"/>
    <mergeCell ref="V10:W10"/>
    <mergeCell ref="H11:I12"/>
    <mergeCell ref="V11:W12"/>
    <mergeCell ref="K11:K12"/>
    <mergeCell ref="L11:M12"/>
    <mergeCell ref="N11:N12"/>
    <mergeCell ref="O11:P12"/>
  </mergeCells>
  <pageMargins left="0.17249999999999999" right="0.16250000000000001" top="0.47916666666666669" bottom="0.65166666666666662" header="0.31496062992125984" footer="0.31496062992125984"/>
  <pageSetup paperSize="9" scale="46" orientation="landscape" r:id="rId1"/>
  <ignoredErrors>
    <ignoredError sqref="E7 E11 H13:W13 G26:I34 U23:W34 U35:W35 J35:K35 E38:V38 I11:K11 H23:I23 H24:I24 H25:I25 F37:G37 I37:K37 E39 H39:L39 N11 H17:N17 H16:N16 Q16:U16 W11 T11:U11 P11:R11 M37:V37 N39:S39 U39:V39 H12:K12 N12:W12 Q17:U17 H15:W15 H14:U14 W14" unlockedFormula="1"/>
    <ignoredError sqref="L35:T35" formulaRange="1" unlockedFormula="1"/>
    <ignoredError sqref="E35:F35" formulaRange="1"/>
  </ignoredError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AR49"/>
  <sheetViews>
    <sheetView view="pageLayout" zoomScale="60" zoomScaleNormal="50" zoomScalePageLayoutView="60" workbookViewId="0">
      <selection activeCell="C28" sqref="C28:D29"/>
    </sheetView>
  </sheetViews>
  <sheetFormatPr baseColWidth="10" defaultRowHeight="14.25" x14ac:dyDescent="0.2"/>
  <cols>
    <col min="1" max="1" width="2" style="268" customWidth="1"/>
    <col min="2" max="2" width="6.7109375" style="268" customWidth="1"/>
    <col min="3" max="4" width="11.7109375" style="268" customWidth="1"/>
    <col min="5" max="5" width="6.7109375" style="268" customWidth="1"/>
    <col min="6" max="6" width="11.7109375" style="268" customWidth="1"/>
    <col min="7" max="7" width="4.28515625" style="268" customWidth="1"/>
    <col min="8" max="8" width="9.85546875" style="268" customWidth="1"/>
    <col min="9" max="10" width="11.42578125" style="268" customWidth="1"/>
    <col min="11" max="11" width="11.7109375" style="268" customWidth="1"/>
    <col min="12" max="13" width="11.42578125" style="268" customWidth="1"/>
    <col min="14" max="14" width="11.7109375" style="268" customWidth="1"/>
    <col min="15" max="15" width="11.42578125" style="268" customWidth="1"/>
    <col min="16" max="16" width="10.28515625" style="268" customWidth="1"/>
    <col min="17" max="17" width="13.140625" style="268" customWidth="1"/>
    <col min="18" max="18" width="12.5703125" style="268" customWidth="1"/>
    <col min="19" max="19" width="9.28515625" style="268" customWidth="1"/>
    <col min="20" max="20" width="11.7109375" style="268" customWidth="1"/>
    <col min="21" max="21" width="11.85546875" style="268" customWidth="1"/>
    <col min="22" max="22" width="9.28515625" style="268" customWidth="1"/>
    <col min="23" max="28" width="11.42578125" style="268"/>
    <col min="29" max="29" width="21.85546875" style="268" customWidth="1"/>
    <col min="30" max="16384" width="11.42578125" style="268"/>
  </cols>
  <sheetData>
    <row r="2" spans="2:28" ht="30" x14ac:dyDescent="0.4">
      <c r="L2" s="88" t="s">
        <v>199</v>
      </c>
    </row>
    <row r="3" spans="2:28" ht="22.9" customHeight="1" thickBot="1" x14ac:dyDescent="0.25">
      <c r="B3" s="424" t="s">
        <v>89</v>
      </c>
      <c r="C3" s="424"/>
      <c r="D3" s="424"/>
      <c r="E3" s="424"/>
      <c r="L3" s="269" t="s">
        <v>78</v>
      </c>
      <c r="R3" s="90"/>
      <c r="U3" s="270"/>
      <c r="V3" s="270"/>
      <c r="W3" s="270"/>
    </row>
    <row r="4" spans="2:28" ht="21.6" customHeight="1" thickTop="1" x14ac:dyDescent="0.35">
      <c r="B4" s="272" t="s">
        <v>164</v>
      </c>
      <c r="C4" s="204"/>
      <c r="D4" s="204"/>
      <c r="E4" s="204"/>
      <c r="F4" s="204"/>
      <c r="L4" s="209" t="s">
        <v>167</v>
      </c>
      <c r="U4" s="529" t="s">
        <v>118</v>
      </c>
      <c r="V4" s="530"/>
      <c r="W4" s="531"/>
    </row>
    <row r="5" spans="2:28" ht="15.75" thickBot="1" x14ac:dyDescent="0.25">
      <c r="D5" s="210"/>
      <c r="L5" s="211"/>
      <c r="U5" s="532"/>
      <c r="V5" s="533"/>
      <c r="W5" s="534"/>
    </row>
    <row r="6" spans="2:28" s="210" customFormat="1" ht="21" thickTop="1" x14ac:dyDescent="0.25">
      <c r="C6" s="212" t="s">
        <v>0</v>
      </c>
      <c r="F6" s="459" t="str">
        <f>IF(erhbogen1!H6=0,"-",erhbogen1!H6)</f>
        <v>Muster-Nachbarschaft</v>
      </c>
      <c r="G6" s="459"/>
      <c r="H6" s="459"/>
      <c r="I6" s="459"/>
      <c r="J6" s="459"/>
      <c r="K6" s="213"/>
      <c r="L6" s="213"/>
      <c r="M6" s="214" t="s">
        <v>1</v>
      </c>
      <c r="N6" s="213"/>
      <c r="O6" s="459" t="str">
        <f>IF(erhbogen1!R6=0,"-",erhbogen1!R6)</f>
        <v>Muster-Kläranlage</v>
      </c>
      <c r="P6" s="459"/>
      <c r="Q6" s="459"/>
      <c r="R6" s="459"/>
      <c r="S6" s="459"/>
      <c r="T6" s="363"/>
      <c r="U6" s="363"/>
      <c r="V6" s="363"/>
    </row>
    <row r="7" spans="2:28" s="210" customFormat="1" ht="18" customHeight="1" thickBot="1" x14ac:dyDescent="0.3">
      <c r="E7" s="213"/>
      <c r="F7" s="213"/>
      <c r="G7" s="213"/>
      <c r="H7" s="213"/>
      <c r="I7" s="213"/>
      <c r="J7" s="213"/>
      <c r="K7" s="213"/>
      <c r="L7" s="213"/>
      <c r="M7" s="213"/>
      <c r="N7" s="213"/>
      <c r="O7" s="216"/>
      <c r="Q7" s="213"/>
      <c r="R7" s="213"/>
      <c r="S7" s="213"/>
      <c r="T7" s="115"/>
      <c r="U7" s="545" t="s">
        <v>123</v>
      </c>
      <c r="V7" s="545"/>
      <c r="W7" s="545"/>
    </row>
    <row r="8" spans="2:28" ht="16.5" customHeight="1" thickTop="1" x14ac:dyDescent="0.2">
      <c r="B8" s="338"/>
      <c r="C8" s="364"/>
      <c r="D8" s="364"/>
      <c r="E8" s="281"/>
      <c r="F8" s="282"/>
      <c r="G8" s="282"/>
      <c r="H8" s="282"/>
      <c r="I8" s="282"/>
      <c r="J8" s="300"/>
      <c r="K8" s="300"/>
      <c r="L8" s="300"/>
      <c r="M8" s="300"/>
      <c r="N8" s="300"/>
      <c r="O8" s="300"/>
      <c r="P8" s="300"/>
      <c r="Q8" s="300"/>
      <c r="R8" s="300"/>
      <c r="S8" s="300"/>
      <c r="T8" s="300"/>
      <c r="U8" s="300"/>
      <c r="V8" s="300"/>
    </row>
    <row r="9" spans="2:28" ht="16.5" customHeight="1" x14ac:dyDescent="0.2">
      <c r="B9" s="535" t="s">
        <v>65</v>
      </c>
      <c r="C9" s="536"/>
      <c r="D9" s="536"/>
      <c r="E9" s="537"/>
      <c r="F9" s="282"/>
      <c r="G9" s="282"/>
      <c r="H9" s="282"/>
      <c r="I9" s="282"/>
      <c r="J9" s="300"/>
      <c r="K9" s="300"/>
      <c r="L9" s="300"/>
      <c r="M9" s="300"/>
      <c r="N9" s="300"/>
      <c r="O9" s="300"/>
      <c r="P9" s="300"/>
      <c r="Q9" s="300"/>
      <c r="R9" s="300"/>
      <c r="S9" s="300"/>
      <c r="T9" s="300"/>
      <c r="U9" s="300"/>
      <c r="V9" s="300"/>
    </row>
    <row r="10" spans="2:28" ht="16.5" customHeight="1" x14ac:dyDescent="0.2">
      <c r="B10" s="291"/>
      <c r="C10" s="282"/>
      <c r="D10" s="288"/>
      <c r="E10" s="365"/>
      <c r="F10" s="300"/>
      <c r="G10" s="282"/>
      <c r="H10" s="279"/>
      <c r="I10" s="300"/>
      <c r="J10" s="300"/>
      <c r="K10" s="300"/>
      <c r="L10" s="300"/>
      <c r="M10" s="300"/>
      <c r="N10" s="300"/>
      <c r="O10" s="300"/>
      <c r="P10" s="300"/>
      <c r="Q10" s="300"/>
      <c r="R10" s="300"/>
      <c r="S10" s="300"/>
      <c r="U10" s="300"/>
      <c r="V10" s="300"/>
    </row>
    <row r="11" spans="2:28" ht="38.25" customHeight="1" x14ac:dyDescent="0.2">
      <c r="B11" s="342"/>
      <c r="C11" s="546" t="s">
        <v>122</v>
      </c>
      <c r="D11" s="546"/>
      <c r="E11" s="290"/>
      <c r="Q11" s="300"/>
      <c r="R11" s="300"/>
      <c r="S11" s="300"/>
      <c r="U11" s="300"/>
      <c r="V11" s="300"/>
      <c r="W11" s="210"/>
      <c r="X11" s="210"/>
      <c r="Y11" s="210"/>
      <c r="Z11" s="210"/>
      <c r="AA11" s="210"/>
      <c r="AB11" s="210"/>
    </row>
    <row r="12" spans="2:28" ht="18.75" customHeight="1" thickBot="1" x14ac:dyDescent="0.25">
      <c r="B12" s="342"/>
      <c r="C12" s="513" t="s">
        <v>60</v>
      </c>
      <c r="D12" s="513"/>
      <c r="E12" s="290"/>
      <c r="Q12" s="300"/>
      <c r="R12" s="300"/>
      <c r="S12" s="300"/>
      <c r="T12" s="300"/>
      <c r="U12" s="300"/>
      <c r="V12" s="300"/>
      <c r="W12" s="271"/>
      <c r="Z12" s="271"/>
      <c r="AA12" s="210"/>
      <c r="AB12" s="210"/>
    </row>
    <row r="13" spans="2:28" ht="20.25" customHeight="1" x14ac:dyDescent="0.2">
      <c r="B13" s="538" t="s">
        <v>23</v>
      </c>
      <c r="C13" s="539">
        <f>erhbogen2!S11</f>
        <v>13314.098564550737</v>
      </c>
      <c r="D13" s="540"/>
      <c r="E13" s="290"/>
      <c r="Q13" s="300"/>
      <c r="R13" s="300"/>
      <c r="S13" s="300"/>
      <c r="T13" s="300"/>
      <c r="U13" s="300"/>
      <c r="V13" s="300"/>
      <c r="W13" s="271"/>
      <c r="Z13" s="271"/>
      <c r="AA13" s="273"/>
      <c r="AB13" s="273"/>
    </row>
    <row r="14" spans="2:28" ht="20.25" customHeight="1" thickBot="1" x14ac:dyDescent="0.25">
      <c r="B14" s="538"/>
      <c r="C14" s="541"/>
      <c r="D14" s="542"/>
      <c r="E14" s="290"/>
      <c r="Q14" s="300"/>
      <c r="R14" s="300"/>
      <c r="S14" s="300"/>
      <c r="T14" s="300"/>
      <c r="U14" s="300"/>
      <c r="V14" s="300"/>
      <c r="Z14" s="271"/>
    </row>
    <row r="15" spans="2:28" s="271" customFormat="1" ht="30" customHeight="1" x14ac:dyDescent="0.2">
      <c r="B15" s="366"/>
      <c r="C15" s="547" t="s">
        <v>151</v>
      </c>
      <c r="D15" s="547"/>
      <c r="E15" s="298"/>
      <c r="K15" s="289"/>
      <c r="L15" s="297"/>
      <c r="M15" s="300"/>
      <c r="N15" s="300"/>
      <c r="O15" s="300"/>
      <c r="P15" s="300"/>
      <c r="Q15" s="300"/>
      <c r="R15" s="300"/>
      <c r="S15" s="300"/>
      <c r="T15" s="300"/>
      <c r="U15" s="300"/>
      <c r="V15" s="300"/>
      <c r="W15" s="268"/>
    </row>
    <row r="16" spans="2:28" ht="38.25" customHeight="1" x14ac:dyDescent="0.2">
      <c r="B16" s="367"/>
      <c r="C16" s="546" t="s">
        <v>51</v>
      </c>
      <c r="D16" s="546"/>
      <c r="E16" s="308"/>
      <c r="F16" s="279"/>
      <c r="G16" s="279"/>
      <c r="H16" s="279"/>
      <c r="I16" s="279"/>
      <c r="J16" s="279"/>
      <c r="K16" s="279"/>
      <c r="L16" s="279"/>
      <c r="M16" s="279"/>
      <c r="N16" s="279"/>
      <c r="O16" s="300"/>
      <c r="P16" s="300"/>
      <c r="Q16" s="300"/>
      <c r="R16" s="300"/>
      <c r="S16" s="300"/>
      <c r="T16" s="300"/>
      <c r="U16" s="300"/>
      <c r="V16" s="300"/>
      <c r="W16" s="251"/>
    </row>
    <row r="17" spans="2:44" ht="30" customHeight="1" thickBot="1" x14ac:dyDescent="0.25">
      <c r="B17" s="367"/>
      <c r="C17" s="548" t="s">
        <v>31</v>
      </c>
      <c r="D17" s="548"/>
      <c r="E17" s="308"/>
      <c r="F17" s="279"/>
      <c r="G17" s="279"/>
      <c r="I17" s="279"/>
      <c r="J17" s="300"/>
      <c r="K17" s="300"/>
      <c r="L17" s="300"/>
      <c r="M17" s="300"/>
      <c r="N17" s="300"/>
      <c r="O17" s="300"/>
      <c r="P17" s="300"/>
      <c r="Q17" s="300"/>
      <c r="R17" s="300"/>
      <c r="S17" s="300"/>
      <c r="T17" s="300"/>
      <c r="U17" s="300"/>
      <c r="V17" s="300"/>
      <c r="W17" s="368"/>
      <c r="X17" s="271"/>
    </row>
    <row r="18" spans="2:44" s="285" customFormat="1" ht="20.25" customHeight="1" x14ac:dyDescent="0.2">
      <c r="B18" s="543" t="s">
        <v>38</v>
      </c>
      <c r="C18" s="539">
        <f>IF(erhbogen2!L11=0,"-",erhbogen2!L11)</f>
        <v>377388</v>
      </c>
      <c r="D18" s="540"/>
      <c r="E18" s="308"/>
      <c r="F18" s="279"/>
      <c r="G18" s="279"/>
      <c r="H18" s="343"/>
      <c r="I18" s="279"/>
      <c r="J18" s="300"/>
      <c r="K18" s="300"/>
      <c r="L18" s="300"/>
      <c r="M18" s="300"/>
      <c r="N18" s="300"/>
      <c r="O18" s="300"/>
      <c r="P18" s="300"/>
      <c r="Q18" s="300"/>
      <c r="R18" s="300"/>
      <c r="S18" s="300"/>
      <c r="T18" s="300"/>
      <c r="U18" s="300"/>
      <c r="V18" s="300"/>
      <c r="W18" s="271"/>
      <c r="X18" s="271"/>
    </row>
    <row r="19" spans="2:44" ht="20.25" customHeight="1" thickBot="1" x14ac:dyDescent="0.25">
      <c r="B19" s="544"/>
      <c r="C19" s="541"/>
      <c r="D19" s="542"/>
      <c r="E19" s="308"/>
      <c r="F19" s="279"/>
      <c r="G19" s="279"/>
      <c r="H19" s="343"/>
      <c r="I19" s="279"/>
      <c r="J19" s="300"/>
      <c r="K19" s="300"/>
      <c r="L19" s="300"/>
      <c r="M19" s="300"/>
      <c r="N19" s="300"/>
      <c r="O19" s="300"/>
      <c r="P19" s="300"/>
      <c r="Q19" s="300"/>
      <c r="R19" s="300"/>
      <c r="S19" s="300"/>
      <c r="T19" s="300"/>
      <c r="U19" s="300"/>
      <c r="V19" s="300"/>
      <c r="W19" s="271"/>
      <c r="X19" s="271"/>
    </row>
    <row r="20" spans="2:44" ht="30" customHeight="1" x14ac:dyDescent="0.2">
      <c r="B20" s="366"/>
      <c r="C20" s="547" t="s">
        <v>151</v>
      </c>
      <c r="D20" s="547"/>
      <c r="E20" s="308"/>
      <c r="F20" s="289"/>
      <c r="G20" s="289"/>
      <c r="H20" s="289"/>
      <c r="I20" s="279"/>
      <c r="J20" s="300"/>
      <c r="K20" s="300"/>
      <c r="L20" s="300"/>
      <c r="M20" s="300"/>
      <c r="N20" s="300"/>
      <c r="O20" s="300"/>
      <c r="P20" s="300"/>
      <c r="Q20" s="300"/>
      <c r="R20" s="300"/>
      <c r="S20" s="300"/>
      <c r="T20" s="300"/>
      <c r="U20" s="300"/>
      <c r="V20" s="300"/>
      <c r="W20" s="271"/>
      <c r="X20" s="271"/>
      <c r="Y20" s="271"/>
      <c r="Z20" s="271"/>
      <c r="AF20" s="279"/>
      <c r="AG20" s="279"/>
      <c r="AH20" s="279"/>
      <c r="AI20" s="279"/>
    </row>
    <row r="21" spans="2:44" ht="48.75" customHeight="1" x14ac:dyDescent="0.2">
      <c r="B21" s="369"/>
      <c r="C21" s="546" t="s">
        <v>92</v>
      </c>
      <c r="D21" s="546"/>
      <c r="E21" s="370"/>
      <c r="F21" s="279"/>
      <c r="G21" s="279"/>
      <c r="H21" s="279"/>
      <c r="I21" s="279"/>
      <c r="J21" s="279"/>
      <c r="K21" s="279"/>
      <c r="L21" s="279"/>
      <c r="M21" s="279"/>
      <c r="N21" s="279"/>
      <c r="O21" s="279"/>
      <c r="P21" s="279"/>
      <c r="R21" s="300"/>
      <c r="S21" s="300"/>
      <c r="T21" s="300"/>
      <c r="U21" s="300"/>
      <c r="V21" s="300"/>
      <c r="X21" s="289"/>
      <c r="Y21" s="289"/>
      <c r="AF21" s="279"/>
      <c r="AG21" s="279"/>
      <c r="AH21" s="279"/>
      <c r="AI21" s="279"/>
    </row>
    <row r="22" spans="2:44" ht="18.75" customHeight="1" thickBot="1" x14ac:dyDescent="0.25">
      <c r="B22" s="366"/>
      <c r="C22" s="520" t="s">
        <v>70</v>
      </c>
      <c r="D22" s="520"/>
      <c r="E22" s="370"/>
      <c r="F22" s="279"/>
      <c r="G22" s="279"/>
      <c r="H22" s="279"/>
      <c r="I22" s="279"/>
      <c r="K22" s="371" t="s">
        <v>129</v>
      </c>
      <c r="M22" s="279"/>
      <c r="N22" s="279"/>
      <c r="O22" s="279"/>
      <c r="P22" s="279"/>
      <c r="R22" s="300"/>
      <c r="S22" s="300"/>
      <c r="T22" s="300"/>
      <c r="U22" s="300"/>
      <c r="V22" s="300"/>
    </row>
    <row r="23" spans="2:44" ht="20.25" customHeight="1" x14ac:dyDescent="0.2">
      <c r="B23" s="543" t="s">
        <v>71</v>
      </c>
      <c r="C23" s="549">
        <f>IFERROR(C18/C13,"-")</f>
        <v>28.344990700670419</v>
      </c>
      <c r="D23" s="550"/>
      <c r="E23" s="372"/>
      <c r="F23" s="279"/>
      <c r="G23" s="279"/>
      <c r="H23" s="279"/>
      <c r="I23" s="279"/>
      <c r="K23" s="279"/>
      <c r="L23" s="279"/>
      <c r="M23" s="279"/>
      <c r="N23" s="279"/>
      <c r="O23" s="279"/>
      <c r="P23" s="279"/>
      <c r="R23" s="300"/>
      <c r="S23" s="300"/>
      <c r="T23" s="300"/>
      <c r="U23" s="300"/>
      <c r="V23" s="300"/>
    </row>
    <row r="24" spans="2:44" ht="20.25" customHeight="1" thickBot="1" x14ac:dyDescent="0.25">
      <c r="B24" s="544"/>
      <c r="C24" s="551"/>
      <c r="D24" s="552"/>
      <c r="E24" s="372"/>
      <c r="F24" s="279"/>
      <c r="G24" s="512" t="s">
        <v>188</v>
      </c>
      <c r="H24" s="512"/>
      <c r="I24" s="512"/>
      <c r="J24" s="512"/>
      <c r="K24" s="512"/>
      <c r="L24" s="512"/>
      <c r="M24" s="512"/>
      <c r="N24" s="512"/>
      <c r="O24" s="512"/>
      <c r="P24" s="512"/>
      <c r="Q24" s="512"/>
      <c r="R24" s="512"/>
      <c r="S24" s="512"/>
      <c r="T24" s="512"/>
      <c r="U24" s="512"/>
      <c r="V24" s="512"/>
      <c r="W24" s="512"/>
      <c r="X24" s="512"/>
      <c r="AF24" s="373"/>
      <c r="AG24" s="285"/>
      <c r="AH24" s="285"/>
    </row>
    <row r="25" spans="2:44" ht="48.75" customHeight="1" thickBot="1" x14ac:dyDescent="0.25">
      <c r="B25" s="374"/>
      <c r="C25" s="562" t="s">
        <v>91</v>
      </c>
      <c r="D25" s="562"/>
      <c r="E25" s="308"/>
      <c r="F25" s="287"/>
      <c r="G25" s="375"/>
      <c r="H25" s="279"/>
      <c r="I25" s="279"/>
      <c r="J25" s="279"/>
      <c r="K25" s="279"/>
      <c r="L25" s="279"/>
      <c r="M25" s="279"/>
      <c r="N25" s="279"/>
      <c r="O25" s="279"/>
      <c r="P25" s="279"/>
      <c r="R25" s="300"/>
      <c r="S25" s="300"/>
      <c r="T25" s="300"/>
      <c r="U25" s="300"/>
      <c r="V25" s="300"/>
      <c r="W25" s="251"/>
      <c r="Z25" s="376"/>
    </row>
    <row r="26" spans="2:44" ht="18" customHeight="1" thickTop="1" x14ac:dyDescent="0.2">
      <c r="B26" s="374"/>
      <c r="C26" s="546"/>
      <c r="D26" s="546"/>
      <c r="E26" s="308"/>
      <c r="F26" s="287"/>
      <c r="G26" s="377"/>
      <c r="H26" s="378"/>
      <c r="I26" s="378"/>
      <c r="J26" s="378"/>
      <c r="K26" s="378"/>
      <c r="L26" s="378"/>
      <c r="M26" s="378"/>
      <c r="N26" s="378"/>
      <c r="O26" s="378"/>
      <c r="P26" s="379"/>
      <c r="R26" s="300"/>
      <c r="S26" s="300"/>
      <c r="T26" s="300"/>
      <c r="U26" s="300"/>
      <c r="V26" s="300"/>
      <c r="W26" s="251"/>
      <c r="Z26" s="376"/>
    </row>
    <row r="27" spans="2:44" ht="21.75" customHeight="1" thickBot="1" x14ac:dyDescent="0.25">
      <c r="B27" s="380"/>
      <c r="C27" s="513" t="s">
        <v>31</v>
      </c>
      <c r="D27" s="513"/>
      <c r="E27" s="308"/>
      <c r="F27" s="287"/>
      <c r="G27" s="526" t="s">
        <v>191</v>
      </c>
      <c r="H27" s="527"/>
      <c r="I27" s="527"/>
      <c r="J27" s="527"/>
      <c r="K27" s="527"/>
      <c r="L27" s="527"/>
      <c r="M27" s="527"/>
      <c r="N27" s="527"/>
      <c r="O27" s="527"/>
      <c r="P27" s="528"/>
      <c r="Q27" s="300"/>
      <c r="R27" s="300"/>
      <c r="S27" s="300"/>
      <c r="T27" s="300"/>
      <c r="U27" s="300"/>
      <c r="V27" s="300"/>
      <c r="W27" s="251"/>
      <c r="Z27" s="376"/>
    </row>
    <row r="28" spans="2:44" s="251" customFormat="1" ht="20.25" customHeight="1" x14ac:dyDescent="0.25">
      <c r="B28" s="543" t="s">
        <v>54</v>
      </c>
      <c r="C28" s="553">
        <v>150955</v>
      </c>
      <c r="D28" s="554"/>
      <c r="E28" s="381"/>
      <c r="F28" s="303"/>
      <c r="G28" s="382"/>
      <c r="H28" s="383"/>
      <c r="I28" s="383"/>
      <c r="J28" s="383"/>
      <c r="K28" s="383"/>
      <c r="L28" s="383"/>
      <c r="M28" s="383"/>
      <c r="N28" s="383"/>
      <c r="O28" s="300"/>
      <c r="P28" s="384"/>
      <c r="Q28" s="300"/>
      <c r="R28" s="300"/>
      <c r="S28" s="300"/>
      <c r="T28" s="300"/>
      <c r="U28" s="300"/>
      <c r="V28" s="300"/>
      <c r="W28" s="271"/>
      <c r="X28" s="289"/>
      <c r="Y28" s="246"/>
      <c r="Z28" s="368"/>
      <c r="AA28" s="289"/>
      <c r="AB28" s="246"/>
      <c r="AO28" s="210"/>
      <c r="AP28" s="210"/>
      <c r="AQ28" s="210"/>
      <c r="AR28" s="210"/>
    </row>
    <row r="29" spans="2:44" s="271" customFormat="1" ht="30.75" customHeight="1" thickBot="1" x14ac:dyDescent="0.25">
      <c r="B29" s="543"/>
      <c r="C29" s="555"/>
      <c r="D29" s="556"/>
      <c r="E29" s="370"/>
      <c r="F29" s="297"/>
      <c r="G29" s="351"/>
      <c r="H29" s="524" t="s">
        <v>168</v>
      </c>
      <c r="I29" s="524"/>
      <c r="J29" s="383"/>
      <c r="K29" s="524" t="s">
        <v>170</v>
      </c>
      <c r="L29" s="524"/>
      <c r="M29" s="383"/>
      <c r="N29" s="524" t="s">
        <v>172</v>
      </c>
      <c r="O29" s="524"/>
      <c r="P29" s="384"/>
      <c r="Q29" s="300"/>
      <c r="R29" s="300"/>
      <c r="S29" s="300"/>
      <c r="T29" s="300"/>
      <c r="U29" s="300"/>
      <c r="V29" s="300"/>
      <c r="Z29" s="376"/>
      <c r="AA29" s="289"/>
      <c r="AB29" s="385"/>
      <c r="AO29" s="268"/>
      <c r="AP29" s="210"/>
      <c r="AQ29" s="210"/>
      <c r="AR29" s="210"/>
    </row>
    <row r="30" spans="2:44" s="271" customFormat="1" ht="30" customHeight="1" thickBot="1" x14ac:dyDescent="0.25">
      <c r="B30" s="349"/>
      <c r="C30" s="296"/>
      <c r="D30" s="296"/>
      <c r="E30" s="370"/>
      <c r="F30" s="296"/>
      <c r="G30" s="382"/>
      <c r="H30" s="513" t="s">
        <v>31</v>
      </c>
      <c r="I30" s="513"/>
      <c r="J30" s="383"/>
      <c r="K30" s="513" t="s">
        <v>31</v>
      </c>
      <c r="L30" s="513"/>
      <c r="M30" s="383"/>
      <c r="N30" s="513" t="s">
        <v>31</v>
      </c>
      <c r="O30" s="513"/>
      <c r="P30" s="384"/>
      <c r="Q30" s="300"/>
      <c r="R30" s="300"/>
      <c r="S30" s="300"/>
      <c r="T30" s="300"/>
      <c r="U30" s="300"/>
      <c r="V30" s="300"/>
      <c r="Z30" s="376"/>
      <c r="AA30" s="289"/>
      <c r="AB30" s="385"/>
      <c r="AP30" s="268"/>
      <c r="AQ30" s="268"/>
      <c r="AR30" s="268"/>
    </row>
    <row r="31" spans="2:44" s="271" customFormat="1" ht="66.75" customHeight="1" thickBot="1" x14ac:dyDescent="0.25">
      <c r="B31" s="291"/>
      <c r="C31" s="521" t="s">
        <v>93</v>
      </c>
      <c r="D31" s="521"/>
      <c r="E31" s="350"/>
      <c r="F31" s="296"/>
      <c r="G31" s="386" t="s">
        <v>176</v>
      </c>
      <c r="H31" s="522">
        <v>1500</v>
      </c>
      <c r="I31" s="523"/>
      <c r="J31" s="387" t="s">
        <v>178</v>
      </c>
      <c r="K31" s="522">
        <v>200000</v>
      </c>
      <c r="L31" s="523"/>
      <c r="M31" s="387" t="s">
        <v>180</v>
      </c>
      <c r="N31" s="522">
        <v>2000</v>
      </c>
      <c r="O31" s="523"/>
      <c r="P31" s="384"/>
      <c r="Q31" s="300"/>
      <c r="R31" s="300"/>
      <c r="S31" s="300"/>
      <c r="T31" s="300"/>
      <c r="U31" s="300"/>
      <c r="V31" s="300"/>
      <c r="Z31" s="376"/>
      <c r="AA31" s="289"/>
      <c r="AB31" s="385"/>
      <c r="AO31" s="268"/>
      <c r="AP31" s="268"/>
      <c r="AQ31" s="268"/>
      <c r="AR31" s="268"/>
    </row>
    <row r="32" spans="2:44" s="271" customFormat="1" ht="30" customHeight="1" thickBot="1" x14ac:dyDescent="0.25">
      <c r="B32" s="291"/>
      <c r="C32" s="520" t="s">
        <v>94</v>
      </c>
      <c r="D32" s="520"/>
      <c r="E32" s="370"/>
      <c r="F32" s="296"/>
      <c r="G32" s="351"/>
      <c r="H32" s="525" t="s">
        <v>169</v>
      </c>
      <c r="I32" s="525"/>
      <c r="J32" s="383"/>
      <c r="K32" s="525" t="s">
        <v>171</v>
      </c>
      <c r="L32" s="525"/>
      <c r="M32" s="383"/>
      <c r="N32" s="383"/>
      <c r="O32" s="296"/>
      <c r="P32" s="370"/>
      <c r="AO32" s="268"/>
      <c r="AP32" s="268"/>
      <c r="AQ32" s="268"/>
      <c r="AR32" s="268"/>
    </row>
    <row r="33" spans="1:44" s="271" customFormat="1" ht="20.25" customHeight="1" thickBot="1" x14ac:dyDescent="0.25">
      <c r="B33" s="538" t="s">
        <v>106</v>
      </c>
      <c r="C33" s="557">
        <f>IF(OR(C28=""),"-",(C28/C13))</f>
        <v>11.337981258597789</v>
      </c>
      <c r="D33" s="558"/>
      <c r="E33" s="370"/>
      <c r="F33" s="296"/>
      <c r="G33" s="382"/>
      <c r="H33" s="513" t="s">
        <v>31</v>
      </c>
      <c r="I33" s="513"/>
      <c r="J33" s="383"/>
      <c r="K33" s="513" t="s">
        <v>31</v>
      </c>
      <c r="L33" s="513"/>
      <c r="M33" s="383"/>
      <c r="N33" s="383"/>
      <c r="O33" s="296"/>
      <c r="P33" s="370"/>
      <c r="U33" s="289"/>
      <c r="V33" s="289"/>
      <c r="AO33" s="285"/>
      <c r="AP33" s="268"/>
      <c r="AQ33" s="268"/>
      <c r="AR33" s="268"/>
    </row>
    <row r="34" spans="1:44" s="271" customFormat="1" ht="42.75" customHeight="1" thickBot="1" x14ac:dyDescent="0.25">
      <c r="B34" s="538"/>
      <c r="C34" s="559"/>
      <c r="D34" s="560"/>
      <c r="E34" s="350"/>
      <c r="F34" s="296"/>
      <c r="G34" s="538" t="s">
        <v>177</v>
      </c>
      <c r="H34" s="553">
        <v>1000</v>
      </c>
      <c r="I34" s="554"/>
      <c r="J34" s="387" t="s">
        <v>179</v>
      </c>
      <c r="K34" s="553">
        <v>3000</v>
      </c>
      <c r="L34" s="554"/>
      <c r="M34" s="383"/>
      <c r="N34" s="383"/>
      <c r="O34" s="296"/>
      <c r="P34" s="370"/>
      <c r="U34" s="289"/>
      <c r="V34" s="289"/>
      <c r="AO34" s="268"/>
      <c r="AP34" s="268"/>
      <c r="AQ34" s="268"/>
      <c r="AR34" s="268"/>
    </row>
    <row r="35" spans="1:44" s="271" customFormat="1" ht="19.5" customHeight="1" thickBot="1" x14ac:dyDescent="0.25">
      <c r="B35" s="388"/>
      <c r="C35" s="81"/>
      <c r="D35" s="81"/>
      <c r="E35" s="389"/>
      <c r="F35" s="296"/>
      <c r="G35" s="538"/>
      <c r="H35" s="555"/>
      <c r="I35" s="556"/>
      <c r="J35" s="383"/>
      <c r="K35" s="555"/>
      <c r="L35" s="556"/>
      <c r="M35" s="383"/>
      <c r="N35" s="383"/>
      <c r="O35" s="296"/>
      <c r="P35" s="370"/>
      <c r="U35" s="289"/>
      <c r="V35" s="289"/>
      <c r="AO35" s="268"/>
      <c r="AP35" s="268"/>
      <c r="AQ35" s="268"/>
      <c r="AR35" s="268"/>
    </row>
    <row r="36" spans="1:44" s="271" customFormat="1" ht="18" customHeight="1" thickTop="1" thickBot="1" x14ac:dyDescent="0.25">
      <c r="A36" s="297"/>
      <c r="B36" s="390"/>
      <c r="C36" s="391"/>
      <c r="D36" s="390"/>
      <c r="E36" s="353"/>
      <c r="F36" s="353"/>
      <c r="G36" s="392"/>
      <c r="H36" s="393"/>
      <c r="I36" s="393"/>
      <c r="J36" s="393"/>
      <c r="K36" s="393"/>
      <c r="L36" s="393"/>
      <c r="M36" s="393"/>
      <c r="N36" s="393"/>
      <c r="O36" s="394"/>
      <c r="P36" s="395"/>
      <c r="R36" s="371" t="s">
        <v>87</v>
      </c>
      <c r="U36" s="396"/>
      <c r="V36" s="396"/>
      <c r="AO36" s="268"/>
      <c r="AP36" s="268"/>
      <c r="AQ36" s="268"/>
      <c r="AR36" s="268"/>
    </row>
    <row r="37" spans="1:44" s="271" customFormat="1" ht="29.25" customHeight="1" thickTop="1" thickBot="1" x14ac:dyDescent="0.25">
      <c r="A37" s="297"/>
      <c r="B37" s="353"/>
      <c r="C37" s="353"/>
      <c r="D37" s="353"/>
      <c r="E37" s="353"/>
      <c r="F37" s="353"/>
      <c r="G37" s="353"/>
      <c r="H37" s="353"/>
      <c r="I37" s="353"/>
      <c r="J37" s="353"/>
      <c r="K37" s="353"/>
      <c r="L37" s="353"/>
      <c r="M37" s="353"/>
      <c r="N37" s="353"/>
      <c r="O37" s="353"/>
      <c r="P37" s="353"/>
      <c r="Q37" s="353"/>
      <c r="R37" s="353"/>
      <c r="S37" s="353"/>
      <c r="T37" s="353"/>
      <c r="U37" s="353"/>
      <c r="AO37" s="268"/>
      <c r="AP37" s="268"/>
      <c r="AQ37" s="268"/>
      <c r="AR37" s="268"/>
    </row>
    <row r="38" spans="1:44" s="271" customFormat="1" ht="29.25" customHeight="1" thickTop="1" x14ac:dyDescent="0.3">
      <c r="A38" s="297"/>
      <c r="B38" s="397"/>
      <c r="C38" s="390"/>
      <c r="D38" s="418" t="s">
        <v>193</v>
      </c>
      <c r="E38" s="390"/>
      <c r="F38" s="390"/>
      <c r="G38" s="390"/>
      <c r="H38" s="561" t="s">
        <v>173</v>
      </c>
      <c r="I38" s="561"/>
      <c r="J38" s="391"/>
      <c r="K38" s="391"/>
      <c r="L38" s="561" t="s">
        <v>174</v>
      </c>
      <c r="M38" s="561"/>
      <c r="N38" s="391"/>
      <c r="O38" s="561" t="s">
        <v>195</v>
      </c>
      <c r="P38" s="561"/>
      <c r="Q38" s="391"/>
      <c r="R38" s="561" t="s">
        <v>175</v>
      </c>
      <c r="S38" s="561"/>
      <c r="T38" s="398"/>
      <c r="X38" s="353"/>
      <c r="AO38" s="268"/>
      <c r="AP38" s="268"/>
      <c r="AQ38" s="268"/>
      <c r="AR38" s="268"/>
    </row>
    <row r="39" spans="1:44" s="258" customFormat="1" ht="30" customHeight="1" thickBot="1" x14ac:dyDescent="0.25">
      <c r="B39" s="352"/>
      <c r="C39" s="511" t="s">
        <v>192</v>
      </c>
      <c r="D39" s="511"/>
      <c r="E39" s="511"/>
      <c r="F39" s="511"/>
      <c r="G39" s="356"/>
      <c r="H39" s="520" t="s">
        <v>31</v>
      </c>
      <c r="I39" s="520"/>
      <c r="J39" s="356"/>
      <c r="K39" s="356"/>
      <c r="L39" s="520" t="s">
        <v>181</v>
      </c>
      <c r="M39" s="520"/>
      <c r="N39" s="356"/>
      <c r="O39" s="520" t="s">
        <v>30</v>
      </c>
      <c r="P39" s="520"/>
      <c r="Q39" s="356"/>
      <c r="R39" s="520" t="s">
        <v>183</v>
      </c>
      <c r="S39" s="520"/>
      <c r="T39" s="357"/>
      <c r="V39" s="353"/>
      <c r="AO39" s="268"/>
      <c r="AP39" s="268"/>
      <c r="AQ39" s="268"/>
      <c r="AR39" s="268"/>
    </row>
    <row r="40" spans="1:44" s="258" customFormat="1" ht="30" customHeight="1" thickBot="1" x14ac:dyDescent="0.25">
      <c r="B40" s="352"/>
      <c r="C40" s="524" t="s">
        <v>194</v>
      </c>
      <c r="D40" s="524"/>
      <c r="E40" s="524"/>
      <c r="F40" s="524"/>
      <c r="G40" s="399" t="s">
        <v>182</v>
      </c>
      <c r="H40" s="516">
        <v>56608</v>
      </c>
      <c r="I40" s="517"/>
      <c r="J40" s="356"/>
      <c r="K40" s="400" t="s">
        <v>184</v>
      </c>
      <c r="L40" s="514">
        <v>7.15</v>
      </c>
      <c r="M40" s="515"/>
      <c r="N40" s="400" t="s">
        <v>185</v>
      </c>
      <c r="O40" s="516">
        <v>941981</v>
      </c>
      <c r="P40" s="517"/>
      <c r="Q40" s="400" t="s">
        <v>186</v>
      </c>
      <c r="R40" s="518">
        <f>IF(H40="","-",(H40*1000/(L40*O40)))</f>
        <v>8.4048434068232769</v>
      </c>
      <c r="S40" s="519"/>
      <c r="T40" s="357"/>
      <c r="V40" s="353"/>
      <c r="X40" s="353" t="s">
        <v>196</v>
      </c>
      <c r="AO40" s="268"/>
      <c r="AP40" s="268"/>
      <c r="AQ40" s="268"/>
      <c r="AR40" s="268"/>
    </row>
    <row r="41" spans="1:44" ht="14.25" customHeight="1" thickBot="1" x14ac:dyDescent="0.25">
      <c r="B41" s="360"/>
      <c r="C41" s="361"/>
      <c r="D41" s="361"/>
      <c r="E41" s="361"/>
      <c r="F41" s="361"/>
      <c r="G41" s="401"/>
      <c r="H41" s="361"/>
      <c r="I41" s="361"/>
      <c r="J41" s="361"/>
      <c r="K41" s="361"/>
      <c r="L41" s="361"/>
      <c r="M41" s="361"/>
      <c r="N41" s="361"/>
      <c r="O41" s="361"/>
      <c r="P41" s="361"/>
      <c r="Q41" s="361"/>
      <c r="R41" s="361"/>
      <c r="S41" s="361"/>
      <c r="T41" s="402"/>
      <c r="U41" s="353"/>
      <c r="V41" s="353"/>
      <c r="AP41" s="271"/>
      <c r="AQ41" s="271"/>
      <c r="AR41" s="271"/>
    </row>
    <row r="42" spans="1:44" ht="30" customHeight="1" thickTop="1" x14ac:dyDescent="0.2">
      <c r="B42" s="353"/>
      <c r="C42" s="353"/>
      <c r="D42" s="353"/>
      <c r="E42" s="353"/>
      <c r="F42" s="353"/>
      <c r="G42" s="353"/>
      <c r="H42" s="353"/>
      <c r="I42" s="353"/>
      <c r="J42" s="353"/>
      <c r="K42" s="353"/>
      <c r="L42" s="353"/>
      <c r="M42" s="353"/>
      <c r="N42" s="353"/>
      <c r="O42" s="353"/>
      <c r="P42" s="353"/>
      <c r="Q42" s="353"/>
      <c r="R42" s="353"/>
      <c r="S42" s="353"/>
      <c r="T42" s="353"/>
      <c r="U42" s="353"/>
      <c r="V42" s="353"/>
      <c r="AO42" s="251"/>
    </row>
    <row r="43" spans="1:44" x14ac:dyDescent="0.2">
      <c r="B43" s="353"/>
      <c r="C43" s="353"/>
      <c r="D43" s="353"/>
      <c r="E43" s="353"/>
      <c r="F43" s="353"/>
      <c r="G43" s="353"/>
      <c r="H43" s="353"/>
      <c r="I43" s="353"/>
      <c r="J43" s="353"/>
      <c r="K43" s="353"/>
      <c r="L43" s="353"/>
      <c r="M43" s="353"/>
      <c r="N43" s="353"/>
      <c r="O43" s="353"/>
      <c r="P43" s="353"/>
      <c r="Q43" s="353"/>
      <c r="R43" s="353"/>
      <c r="S43" s="353"/>
      <c r="T43" s="353"/>
      <c r="U43" s="353"/>
      <c r="V43" s="353"/>
      <c r="AO43" s="271"/>
    </row>
    <row r="44" spans="1:44" ht="30" customHeight="1" x14ac:dyDescent="0.2">
      <c r="B44" s="353"/>
      <c r="C44" s="353"/>
      <c r="D44" s="353"/>
      <c r="E44" s="353"/>
      <c r="F44" s="353"/>
      <c r="G44" s="353"/>
      <c r="H44" s="353"/>
      <c r="I44" s="353"/>
      <c r="J44" s="353"/>
      <c r="K44" s="353"/>
      <c r="L44" s="353"/>
      <c r="M44" s="353"/>
      <c r="N44" s="353"/>
      <c r="O44" s="353"/>
      <c r="P44" s="353"/>
      <c r="Q44" s="353"/>
      <c r="R44" s="353"/>
      <c r="S44" s="353"/>
      <c r="T44" s="353"/>
      <c r="U44" s="353"/>
      <c r="V44" s="353"/>
      <c r="AO44" s="271"/>
      <c r="AP44" s="285"/>
      <c r="AQ44" s="285"/>
      <c r="AR44" s="285"/>
    </row>
    <row r="45" spans="1:44" x14ac:dyDescent="0.2">
      <c r="C45" s="403"/>
      <c r="AO45" s="271"/>
    </row>
    <row r="46" spans="1:44" x14ac:dyDescent="0.2">
      <c r="AO46" s="271"/>
    </row>
    <row r="47" spans="1:44" x14ac:dyDescent="0.2">
      <c r="AO47" s="271"/>
    </row>
    <row r="48" spans="1:44" x14ac:dyDescent="0.2">
      <c r="AC48" s="289"/>
      <c r="AD48" s="289"/>
      <c r="AE48" s="289"/>
      <c r="AF48" s="289"/>
      <c r="AG48" s="289"/>
      <c r="AH48" s="289"/>
      <c r="AI48" s="289"/>
      <c r="AJ48" s="385"/>
      <c r="AK48" s="385"/>
      <c r="AL48" s="289"/>
      <c r="AM48" s="385"/>
      <c r="AN48" s="385"/>
      <c r="AO48" s="289"/>
    </row>
    <row r="49" spans="29:41" x14ac:dyDescent="0.2">
      <c r="AC49" s="385"/>
      <c r="AD49" s="385"/>
      <c r="AE49" s="385"/>
      <c r="AF49" s="385"/>
      <c r="AG49" s="385"/>
      <c r="AH49" s="289"/>
      <c r="AI49" s="289"/>
      <c r="AJ49" s="289"/>
      <c r="AK49" s="289"/>
      <c r="AL49" s="289"/>
      <c r="AM49" s="289"/>
      <c r="AN49" s="289"/>
      <c r="AO49" s="289"/>
    </row>
  </sheetData>
  <sheetProtection algorithmName="SHA-512" hashValue="iXJI5mh4Ww5MxJ3dNvy0qHWqeuoZ7L1NEfHxY39/3S1FZYLPemWiRLrsZoeNDlqFtEHN8D+/u1Xu63QDSLyZzw==" saltValue="UDVh88qXkJpWmPfJ126f6w==" spinCount="100000" sheet="1" selectLockedCells="1"/>
  <protectedRanges>
    <protectedRange sqref="G27 C25:F36 G25:H26 H29 H34 H32 G35:H36 G28:H28 G30:H31 G33:H33 I25:L36 N29:O31 R39:S40 O39:P40 L39:M40 H39:I40 I13:L24 G13:H24 C13:F24" name="Bereich1"/>
  </protectedRanges>
  <mergeCells count="60">
    <mergeCell ref="C25:D26"/>
    <mergeCell ref="N29:O29"/>
    <mergeCell ref="N30:O30"/>
    <mergeCell ref="N31:O31"/>
    <mergeCell ref="G34:G35"/>
    <mergeCell ref="H34:I35"/>
    <mergeCell ref="K34:L35"/>
    <mergeCell ref="H39:I39"/>
    <mergeCell ref="H38:I38"/>
    <mergeCell ref="L38:M38"/>
    <mergeCell ref="O38:P38"/>
    <mergeCell ref="R38:S38"/>
    <mergeCell ref="L39:M39"/>
    <mergeCell ref="O39:P39"/>
    <mergeCell ref="R39:S39"/>
    <mergeCell ref="B28:B29"/>
    <mergeCell ref="C28:D29"/>
    <mergeCell ref="B33:B34"/>
    <mergeCell ref="C33:D34"/>
    <mergeCell ref="K29:L29"/>
    <mergeCell ref="K30:L30"/>
    <mergeCell ref="K31:L31"/>
    <mergeCell ref="K32:L32"/>
    <mergeCell ref="K33:L33"/>
    <mergeCell ref="B18:B19"/>
    <mergeCell ref="C18:D19"/>
    <mergeCell ref="U7:W7"/>
    <mergeCell ref="B23:B24"/>
    <mergeCell ref="C16:D16"/>
    <mergeCell ref="C21:D21"/>
    <mergeCell ref="C15:D15"/>
    <mergeCell ref="C20:D20"/>
    <mergeCell ref="C11:D11"/>
    <mergeCell ref="C12:D12"/>
    <mergeCell ref="C17:D17"/>
    <mergeCell ref="C22:D22"/>
    <mergeCell ref="C23:D24"/>
    <mergeCell ref="U4:W5"/>
    <mergeCell ref="B3:E3"/>
    <mergeCell ref="F6:J6"/>
    <mergeCell ref="B9:E9"/>
    <mergeCell ref="B13:B14"/>
    <mergeCell ref="C13:D14"/>
    <mergeCell ref="O6:S6"/>
    <mergeCell ref="C39:F39"/>
    <mergeCell ref="G24:X24"/>
    <mergeCell ref="H30:I30"/>
    <mergeCell ref="L40:M40"/>
    <mergeCell ref="H40:I40"/>
    <mergeCell ref="O40:P40"/>
    <mergeCell ref="R40:S40"/>
    <mergeCell ref="C27:D27"/>
    <mergeCell ref="C32:D32"/>
    <mergeCell ref="C31:D31"/>
    <mergeCell ref="H31:I31"/>
    <mergeCell ref="H29:I29"/>
    <mergeCell ref="H32:I32"/>
    <mergeCell ref="H33:I33"/>
    <mergeCell ref="G27:P27"/>
    <mergeCell ref="C40:F40"/>
  </mergeCells>
  <pageMargins left="0.29708333333333331" right="0.16250000000000001" top="0.57499999999999996" bottom="0.78740157480314965" header="0.31496062992125984" footer="0.31496062992125984"/>
  <pageSetup paperSize="9" scale="46" orientation="landscape" r:id="rId1"/>
  <ignoredErrors>
    <ignoredError sqref="C13 C18 F6 O6" unlockedFormula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AS52"/>
  <sheetViews>
    <sheetView tabSelected="1" showWhiteSpace="0" view="pageLayout" zoomScale="70" zoomScaleNormal="50" zoomScalePageLayoutView="70" workbookViewId="0">
      <selection activeCell="E11" sqref="E11:F12"/>
    </sheetView>
  </sheetViews>
  <sheetFormatPr baseColWidth="10" defaultRowHeight="14.25" x14ac:dyDescent="0.2"/>
  <cols>
    <col min="1" max="1" width="2" style="268" customWidth="1"/>
    <col min="2" max="2" width="12.7109375" style="268" customWidth="1"/>
    <col min="3" max="3" width="5.140625" style="268" customWidth="1"/>
    <col min="4" max="4" width="6.7109375" style="268" customWidth="1"/>
    <col min="5" max="6" width="12.7109375" style="268" customWidth="1"/>
    <col min="7" max="7" width="6.7109375" style="268" customWidth="1"/>
    <col min="8" max="9" width="12.7109375" style="268" customWidth="1"/>
    <col min="10" max="10" width="6.7109375" style="268" customWidth="1"/>
    <col min="11" max="12" width="12.7109375" style="268" customWidth="1"/>
    <col min="13" max="14" width="6.7109375" style="268" customWidth="1"/>
    <col min="15" max="16" width="12.7109375" style="268" customWidth="1"/>
    <col min="17" max="17" width="6.7109375" style="268" customWidth="1"/>
    <col min="18" max="19" width="12.7109375" style="268" customWidth="1"/>
    <col min="20" max="20" width="6.7109375" style="268" customWidth="1"/>
    <col min="21" max="22" width="12.7109375" style="268" customWidth="1"/>
    <col min="23" max="23" width="5.28515625" style="268" customWidth="1"/>
    <col min="24" max="24" width="15.7109375" style="268" customWidth="1"/>
    <col min="25" max="25" width="6.7109375" style="268" customWidth="1"/>
    <col min="26" max="27" width="11.42578125" style="268"/>
    <col min="28" max="28" width="6.7109375" style="268" customWidth="1"/>
    <col min="29" max="29" width="21.85546875" style="268" customWidth="1"/>
    <col min="30" max="16384" width="11.42578125" style="268"/>
  </cols>
  <sheetData>
    <row r="2" spans="1:29" ht="30" x14ac:dyDescent="0.4">
      <c r="C2" s="202"/>
      <c r="D2" s="203"/>
      <c r="M2" s="88" t="s">
        <v>199</v>
      </c>
    </row>
    <row r="3" spans="1:29" ht="30.6" customHeight="1" x14ac:dyDescent="0.2">
      <c r="B3" s="424" t="s">
        <v>90</v>
      </c>
      <c r="C3" s="424"/>
      <c r="D3" s="424"/>
      <c r="E3" s="424"/>
      <c r="M3" s="269" t="s">
        <v>78</v>
      </c>
      <c r="V3" s="90"/>
      <c r="Z3" s="270"/>
      <c r="AA3" s="270"/>
      <c r="AB3" s="270"/>
    </row>
    <row r="4" spans="1:29" s="271" customFormat="1" ht="20.25" customHeight="1" thickBot="1" x14ac:dyDescent="0.4">
      <c r="B4" s="272" t="s">
        <v>166</v>
      </c>
      <c r="C4" s="204"/>
      <c r="D4" s="204"/>
      <c r="E4" s="204"/>
      <c r="F4" s="204"/>
      <c r="M4" s="41" t="s">
        <v>167</v>
      </c>
      <c r="Z4" s="270"/>
      <c r="AA4" s="270"/>
      <c r="AB4" s="270"/>
    </row>
    <row r="5" spans="1:29" ht="14.45" customHeight="1" thickTop="1" thickBot="1" x14ac:dyDescent="0.25">
      <c r="V5" s="273"/>
      <c r="Y5" s="619" t="s">
        <v>153</v>
      </c>
      <c r="Z5" s="619"/>
      <c r="AA5" s="619"/>
      <c r="AB5" s="619"/>
    </row>
    <row r="6" spans="1:29" s="210" customFormat="1" ht="21.75" thickTop="1" thickBot="1" x14ac:dyDescent="0.3">
      <c r="B6" s="212" t="s">
        <v>0</v>
      </c>
      <c r="E6" s="459" t="str">
        <f>IF(erhbogen1!H6=0,"-",erhbogen1!H6)</f>
        <v>Muster-Nachbarschaft</v>
      </c>
      <c r="F6" s="459"/>
      <c r="G6" s="459"/>
      <c r="H6" s="459"/>
      <c r="I6" s="459"/>
      <c r="J6" s="82"/>
      <c r="M6" s="214" t="s">
        <v>1</v>
      </c>
      <c r="N6" s="274"/>
      <c r="O6" s="274"/>
      <c r="P6" s="459" t="str">
        <f>IF(erhbogen1!R6=0,"-",erhbogen1!R6)</f>
        <v>Muster-Kläranlage</v>
      </c>
      <c r="Q6" s="459"/>
      <c r="R6" s="459"/>
      <c r="S6" s="459"/>
      <c r="T6" s="459"/>
      <c r="U6" s="459"/>
      <c r="V6" s="275"/>
      <c r="Y6" s="619"/>
      <c r="Z6" s="619"/>
      <c r="AA6" s="619"/>
      <c r="AB6" s="619"/>
      <c r="AC6" s="276"/>
    </row>
    <row r="7" spans="1:29" s="210" customFormat="1" ht="18" customHeight="1" thickTop="1" thickBot="1" x14ac:dyDescent="0.3">
      <c r="A7" s="277"/>
      <c r="B7" s="277"/>
      <c r="C7" s="277"/>
      <c r="D7" s="277"/>
      <c r="E7" s="277"/>
      <c r="F7" s="277"/>
      <c r="G7" s="213"/>
      <c r="H7" s="213"/>
      <c r="I7" s="213"/>
      <c r="J7" s="213"/>
      <c r="K7" s="216"/>
      <c r="M7" s="213"/>
      <c r="N7" s="213"/>
      <c r="O7" s="213"/>
      <c r="P7" s="115"/>
      <c r="Q7" s="115"/>
      <c r="R7" s="277"/>
      <c r="AB7" s="278"/>
    </row>
    <row r="8" spans="1:29" s="285" customFormat="1" ht="36" customHeight="1" thickTop="1" x14ac:dyDescent="0.2">
      <c r="A8" s="279"/>
      <c r="B8" s="578" t="s">
        <v>76</v>
      </c>
      <c r="C8" s="278"/>
      <c r="D8" s="280"/>
      <c r="E8" s="614" t="s">
        <v>79</v>
      </c>
      <c r="F8" s="614"/>
      <c r="G8" s="614"/>
      <c r="H8" s="614"/>
      <c r="I8" s="614"/>
      <c r="J8" s="614"/>
      <c r="K8" s="614"/>
      <c r="L8" s="614"/>
      <c r="M8" s="614"/>
      <c r="N8" s="614"/>
      <c r="O8" s="614"/>
      <c r="P8" s="614"/>
      <c r="Q8" s="614"/>
      <c r="R8" s="614"/>
      <c r="S8" s="614"/>
      <c r="T8" s="614"/>
      <c r="U8" s="614"/>
      <c r="V8" s="614"/>
      <c r="W8" s="281"/>
      <c r="X8" s="282"/>
      <c r="Y8" s="283"/>
      <c r="Z8" s="618" t="s">
        <v>119</v>
      </c>
      <c r="AA8" s="618"/>
      <c r="AB8" s="284"/>
    </row>
    <row r="9" spans="1:29" ht="56.25" customHeight="1" x14ac:dyDescent="0.2">
      <c r="A9" s="279"/>
      <c r="B9" s="578"/>
      <c r="C9" s="278"/>
      <c r="D9" s="286"/>
      <c r="E9" s="546" t="s">
        <v>95</v>
      </c>
      <c r="F9" s="546"/>
      <c r="G9" s="287"/>
      <c r="H9" s="546" t="s">
        <v>96</v>
      </c>
      <c r="I9" s="546"/>
      <c r="J9" s="287"/>
      <c r="K9" s="546" t="s">
        <v>63</v>
      </c>
      <c r="L9" s="520"/>
      <c r="M9" s="287"/>
      <c r="N9" s="288"/>
      <c r="O9" s="546" t="s">
        <v>98</v>
      </c>
      <c r="P9" s="520"/>
      <c r="Q9" s="287"/>
      <c r="R9" s="521" t="s">
        <v>64</v>
      </c>
      <c r="S9" s="521"/>
      <c r="T9" s="289"/>
      <c r="U9" s="546" t="s">
        <v>97</v>
      </c>
      <c r="V9" s="520"/>
      <c r="W9" s="290"/>
      <c r="X9" s="287"/>
      <c r="Y9" s="291"/>
      <c r="Z9" s="546" t="s">
        <v>100</v>
      </c>
      <c r="AA9" s="546"/>
      <c r="AB9" s="292"/>
    </row>
    <row r="10" spans="1:29" ht="18.75" customHeight="1" thickBot="1" x14ac:dyDescent="0.4">
      <c r="A10" s="279"/>
      <c r="B10" s="578"/>
      <c r="C10" s="278"/>
      <c r="D10" s="286"/>
      <c r="E10" s="571" t="s">
        <v>30</v>
      </c>
      <c r="F10" s="571"/>
      <c r="G10" s="287"/>
      <c r="H10" s="571" t="s">
        <v>156</v>
      </c>
      <c r="I10" s="571"/>
      <c r="J10" s="287"/>
      <c r="K10" s="601" t="s">
        <v>58</v>
      </c>
      <c r="L10" s="601"/>
      <c r="M10" s="287"/>
      <c r="N10" s="289"/>
      <c r="O10" s="577" t="s">
        <v>52</v>
      </c>
      <c r="P10" s="577"/>
      <c r="Q10" s="287"/>
      <c r="R10" s="520" t="s">
        <v>102</v>
      </c>
      <c r="S10" s="520"/>
      <c r="T10" s="279"/>
      <c r="U10" s="571" t="s">
        <v>117</v>
      </c>
      <c r="V10" s="571"/>
      <c r="W10" s="290"/>
      <c r="X10" s="287"/>
      <c r="Y10" s="293"/>
      <c r="Z10" s="513" t="s">
        <v>31</v>
      </c>
      <c r="AA10" s="513"/>
      <c r="AB10" s="292"/>
    </row>
    <row r="11" spans="1:29" ht="21" customHeight="1" x14ac:dyDescent="0.2">
      <c r="A11" s="279"/>
      <c r="B11" s="578"/>
      <c r="C11" s="278"/>
      <c r="D11" s="538" t="s">
        <v>55</v>
      </c>
      <c r="E11" s="579">
        <v>74914</v>
      </c>
      <c r="F11" s="580"/>
      <c r="G11" s="572" t="s">
        <v>107</v>
      </c>
      <c r="H11" s="573">
        <f>IF(E11="","-",(1000/365)*(E11/'erhbogen3.1 alle KA'!C13))</f>
        <v>15.415526227431378</v>
      </c>
      <c r="I11" s="574"/>
      <c r="J11" s="572" t="s">
        <v>108</v>
      </c>
      <c r="K11" s="586" t="s">
        <v>197</v>
      </c>
      <c r="L11" s="587"/>
      <c r="M11" s="287"/>
      <c r="N11" s="447" t="s">
        <v>99</v>
      </c>
      <c r="O11" s="563">
        <v>506</v>
      </c>
      <c r="P11" s="564"/>
      <c r="Q11" s="447" t="s">
        <v>109</v>
      </c>
      <c r="R11" s="607">
        <f>IF(OR(E11="",O11=""),"-",((1000/365)*E11)/O11)</f>
        <v>405.62022849098491</v>
      </c>
      <c r="S11" s="608"/>
      <c r="T11" s="572" t="s">
        <v>110</v>
      </c>
      <c r="U11" s="567">
        <v>0.66</v>
      </c>
      <c r="V11" s="568"/>
      <c r="W11" s="290"/>
      <c r="X11" s="287"/>
      <c r="Y11" s="595" t="s">
        <v>73</v>
      </c>
      <c r="Z11" s="590">
        <v>32710</v>
      </c>
      <c r="AA11" s="591"/>
      <c r="AB11" s="294"/>
    </row>
    <row r="12" spans="1:29" ht="21" customHeight="1" thickBot="1" x14ac:dyDescent="0.25">
      <c r="A12" s="279"/>
      <c r="B12" s="578"/>
      <c r="C12" s="278"/>
      <c r="D12" s="538"/>
      <c r="E12" s="581"/>
      <c r="F12" s="582"/>
      <c r="G12" s="572"/>
      <c r="H12" s="575"/>
      <c r="I12" s="576"/>
      <c r="J12" s="572"/>
      <c r="K12" s="588"/>
      <c r="L12" s="589"/>
      <c r="M12" s="287"/>
      <c r="N12" s="447"/>
      <c r="O12" s="565"/>
      <c r="P12" s="566"/>
      <c r="Q12" s="447"/>
      <c r="R12" s="609"/>
      <c r="S12" s="610"/>
      <c r="T12" s="572"/>
      <c r="U12" s="569"/>
      <c r="V12" s="570"/>
      <c r="W12" s="290"/>
      <c r="X12" s="287"/>
      <c r="Y12" s="595"/>
      <c r="Z12" s="592"/>
      <c r="AA12" s="593"/>
      <c r="AB12" s="295"/>
    </row>
    <row r="13" spans="1:29" s="271" customFormat="1" ht="30" customHeight="1" x14ac:dyDescent="0.2">
      <c r="A13" s="296"/>
      <c r="B13" s="578"/>
      <c r="C13" s="278"/>
      <c r="D13" s="291"/>
      <c r="E13" s="297"/>
      <c r="F13" s="297"/>
      <c r="G13" s="287"/>
      <c r="H13" s="287"/>
      <c r="I13" s="297"/>
      <c r="J13" s="296"/>
      <c r="K13" s="611"/>
      <c r="L13" s="611"/>
      <c r="M13" s="297"/>
      <c r="N13" s="297"/>
      <c r="O13" s="297"/>
      <c r="P13" s="297"/>
      <c r="Q13" s="297"/>
      <c r="R13" s="297"/>
      <c r="S13" s="297"/>
      <c r="T13" s="297"/>
      <c r="U13" s="297"/>
      <c r="V13" s="297"/>
      <c r="W13" s="298"/>
      <c r="X13" s="297"/>
      <c r="Y13" s="583" t="s">
        <v>121</v>
      </c>
      <c r="Z13" s="584"/>
      <c r="AA13" s="584"/>
      <c r="AB13" s="585"/>
    </row>
    <row r="14" spans="1:29" ht="20.25" customHeight="1" x14ac:dyDescent="0.2">
      <c r="A14" s="279"/>
      <c r="B14" s="578"/>
      <c r="C14" s="278"/>
      <c r="D14" s="299"/>
      <c r="E14" s="300"/>
      <c r="F14" s="279"/>
      <c r="G14" s="301"/>
      <c r="H14" s="301"/>
      <c r="I14" s="302"/>
      <c r="J14" s="287"/>
      <c r="K14" s="287"/>
      <c r="L14" s="287"/>
      <c r="M14" s="287"/>
      <c r="N14" s="287"/>
      <c r="O14" s="287"/>
      <c r="P14" s="287"/>
      <c r="Q14" s="287"/>
      <c r="R14" s="287"/>
      <c r="S14" s="287"/>
      <c r="T14" s="287"/>
      <c r="U14" s="287"/>
      <c r="V14" s="303"/>
      <c r="W14" s="290"/>
      <c r="X14" s="287"/>
      <c r="Y14" s="583"/>
      <c r="Z14" s="584"/>
      <c r="AA14" s="584"/>
      <c r="AB14" s="585"/>
    </row>
    <row r="15" spans="1:29" ht="53.25" customHeight="1" x14ac:dyDescent="0.2">
      <c r="A15" s="279"/>
      <c r="B15" s="578"/>
      <c r="C15" s="278"/>
      <c r="D15" s="291"/>
      <c r="E15" s="287"/>
      <c r="F15" s="287"/>
      <c r="G15" s="287"/>
      <c r="H15" s="287"/>
      <c r="I15" s="287"/>
      <c r="J15" s="287"/>
      <c r="K15" s="287"/>
      <c r="L15" s="287"/>
      <c r="M15" s="287"/>
      <c r="N15" s="287"/>
      <c r="O15" s="287"/>
      <c r="P15" s="287"/>
      <c r="Q15" s="287"/>
      <c r="R15" s="287"/>
      <c r="S15" s="287"/>
      <c r="T15" s="287"/>
      <c r="U15" s="287"/>
      <c r="V15" s="304"/>
      <c r="W15" s="290"/>
      <c r="X15" s="287"/>
      <c r="Y15" s="305"/>
      <c r="Z15" s="546" t="s">
        <v>62</v>
      </c>
      <c r="AA15" s="546"/>
      <c r="AB15" s="306"/>
    </row>
    <row r="16" spans="1:29" s="285" customFormat="1" ht="21" customHeight="1" thickBot="1" x14ac:dyDescent="0.25">
      <c r="A16" s="279"/>
      <c r="B16" s="578"/>
      <c r="C16" s="278"/>
      <c r="D16" s="307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  <c r="S16" s="279"/>
      <c r="T16" s="279"/>
      <c r="U16" s="279"/>
      <c r="V16" s="297"/>
      <c r="W16" s="308"/>
      <c r="X16" s="279"/>
      <c r="Y16" s="309"/>
      <c r="Z16" s="513" t="s">
        <v>103</v>
      </c>
      <c r="AA16" s="513"/>
      <c r="AB16" s="308"/>
    </row>
    <row r="17" spans="1:40" ht="21" customHeight="1" x14ac:dyDescent="0.2">
      <c r="A17" s="279"/>
      <c r="B17" s="578"/>
      <c r="C17" s="278"/>
      <c r="D17" s="291"/>
      <c r="E17" s="287"/>
      <c r="F17" s="287"/>
      <c r="G17" s="287"/>
      <c r="H17" s="287"/>
      <c r="I17" s="287"/>
      <c r="J17" s="287"/>
      <c r="K17" s="287"/>
      <c r="L17" s="287"/>
      <c r="M17" s="287"/>
      <c r="N17" s="287"/>
      <c r="O17" s="287"/>
      <c r="P17" s="287"/>
      <c r="Q17" s="287"/>
      <c r="R17" s="287"/>
      <c r="S17" s="287"/>
      <c r="T17" s="287"/>
      <c r="U17" s="287"/>
      <c r="V17" s="297"/>
      <c r="W17" s="290"/>
      <c r="X17" s="287"/>
      <c r="Y17" s="595" t="s">
        <v>111</v>
      </c>
      <c r="Z17" s="573">
        <f>IFERROR((Z11/'erhbogen3.1 alle KA'!C13),"-")</f>
        <v>2.4567941901144961</v>
      </c>
      <c r="AA17" s="574"/>
      <c r="AB17" s="295"/>
    </row>
    <row r="18" spans="1:40" ht="30" customHeight="1" thickBot="1" x14ac:dyDescent="0.25">
      <c r="A18" s="279"/>
      <c r="B18" s="578"/>
      <c r="C18" s="278"/>
      <c r="D18" s="291"/>
      <c r="E18" s="287"/>
      <c r="F18" s="287"/>
      <c r="G18" s="287"/>
      <c r="H18" s="287"/>
      <c r="I18" s="287"/>
      <c r="J18" s="287"/>
      <c r="K18" s="287"/>
      <c r="L18" s="287"/>
      <c r="M18" s="287"/>
      <c r="N18" s="287"/>
      <c r="O18" s="287"/>
      <c r="P18" s="287"/>
      <c r="Q18" s="287"/>
      <c r="R18" s="287"/>
      <c r="S18" s="287"/>
      <c r="T18" s="287"/>
      <c r="U18" s="287"/>
      <c r="V18" s="297"/>
      <c r="W18" s="290"/>
      <c r="X18" s="287"/>
      <c r="Y18" s="595"/>
      <c r="Z18" s="575"/>
      <c r="AA18" s="576"/>
      <c r="AB18" s="310"/>
    </row>
    <row r="19" spans="1:40" ht="20.25" customHeight="1" x14ac:dyDescent="0.2">
      <c r="A19" s="279"/>
      <c r="B19" s="578"/>
      <c r="C19" s="278"/>
      <c r="D19" s="291"/>
      <c r="E19" s="287"/>
      <c r="F19" s="287"/>
      <c r="G19" s="287"/>
      <c r="H19" s="287"/>
      <c r="I19" s="287"/>
      <c r="J19" s="287"/>
      <c r="K19" s="287"/>
      <c r="L19" s="287"/>
      <c r="M19" s="287"/>
      <c r="N19" s="287"/>
      <c r="O19" s="287"/>
      <c r="P19" s="287"/>
      <c r="Q19" s="287"/>
      <c r="R19" s="287"/>
      <c r="S19" s="287"/>
      <c r="T19" s="287"/>
      <c r="U19" s="287"/>
      <c r="V19" s="287"/>
      <c r="W19" s="290"/>
      <c r="X19" s="287"/>
      <c r="Y19" s="291"/>
      <c r="Z19" s="287"/>
      <c r="AA19" s="287"/>
      <c r="AB19" s="311"/>
    </row>
    <row r="20" spans="1:40" ht="56.25" customHeight="1" x14ac:dyDescent="0.2">
      <c r="A20" s="279"/>
      <c r="B20" s="578"/>
      <c r="C20" s="278"/>
      <c r="D20" s="312"/>
      <c r="E20" s="313"/>
      <c r="F20" s="314"/>
      <c r="G20" s="315"/>
      <c r="H20" s="315"/>
      <c r="I20" s="316"/>
      <c r="J20" s="287"/>
      <c r="K20" s="287"/>
      <c r="L20" s="287"/>
      <c r="M20" s="287"/>
      <c r="N20" s="287"/>
      <c r="O20" s="287"/>
      <c r="P20" s="287"/>
      <c r="Q20" s="287"/>
      <c r="R20" s="287"/>
      <c r="S20" s="287"/>
      <c r="T20" s="287"/>
      <c r="U20" s="287"/>
      <c r="V20" s="287"/>
      <c r="W20" s="290"/>
      <c r="X20" s="287"/>
      <c r="Y20" s="291"/>
      <c r="Z20" s="546" t="s">
        <v>187</v>
      </c>
      <c r="AA20" s="546"/>
      <c r="AB20" s="308"/>
    </row>
    <row r="21" spans="1:40" s="327" customFormat="1" ht="26.25" customHeight="1" thickBot="1" x14ac:dyDescent="0.4">
      <c r="A21" s="317"/>
      <c r="B21" s="578"/>
      <c r="C21" s="318"/>
      <c r="D21" s="319"/>
      <c r="E21" s="320" t="s">
        <v>126</v>
      </c>
      <c r="F21" s="321"/>
      <c r="G21" s="322"/>
      <c r="H21" s="322"/>
      <c r="I21" s="323"/>
      <c r="J21" s="324"/>
      <c r="K21" s="324"/>
      <c r="L21" s="324"/>
      <c r="M21" s="324"/>
      <c r="N21" s="324"/>
      <c r="O21" s="324" t="s">
        <v>125</v>
      </c>
      <c r="P21" s="324"/>
      <c r="Q21" s="324"/>
      <c r="R21" s="324"/>
      <c r="S21" s="324"/>
      <c r="T21" s="324"/>
      <c r="U21" s="324"/>
      <c r="V21" s="324"/>
      <c r="W21" s="325"/>
      <c r="X21" s="324"/>
      <c r="Y21" s="326"/>
      <c r="Z21" s="594" t="s">
        <v>120</v>
      </c>
      <c r="AA21" s="594"/>
      <c r="AB21" s="290"/>
    </row>
    <row r="22" spans="1:40" ht="18" customHeight="1" thickBot="1" x14ac:dyDescent="0.25">
      <c r="A22" s="279"/>
      <c r="B22" s="578"/>
      <c r="C22" s="278"/>
      <c r="D22" s="328"/>
      <c r="E22" s="329"/>
      <c r="F22" s="330"/>
      <c r="G22" s="331"/>
      <c r="H22" s="331"/>
      <c r="I22" s="332"/>
      <c r="J22" s="333"/>
      <c r="K22" s="333"/>
      <c r="L22" s="333"/>
      <c r="M22" s="333"/>
      <c r="N22" s="333"/>
      <c r="O22" s="333"/>
      <c r="P22" s="333"/>
      <c r="Q22" s="333"/>
      <c r="R22" s="333"/>
      <c r="S22" s="333"/>
      <c r="T22" s="333"/>
      <c r="U22" s="333"/>
      <c r="V22" s="333"/>
      <c r="W22" s="334"/>
      <c r="X22" s="287"/>
      <c r="Y22" s="543" t="s">
        <v>112</v>
      </c>
      <c r="Z22" s="590">
        <v>5252</v>
      </c>
      <c r="AA22" s="591"/>
      <c r="AB22" s="290"/>
      <c r="AG22" s="279"/>
      <c r="AH22" s="279"/>
      <c r="AI22" s="279"/>
      <c r="AJ22" s="279"/>
      <c r="AK22" s="279"/>
      <c r="AL22" s="279"/>
      <c r="AM22" s="279"/>
      <c r="AN22" s="279"/>
    </row>
    <row r="23" spans="1:40" ht="16.5" customHeight="1" thickTop="1" thickBot="1" x14ac:dyDescent="0.25">
      <c r="A23" s="279"/>
      <c r="B23" s="578"/>
      <c r="C23" s="278"/>
      <c r="D23" s="313"/>
      <c r="E23" s="313"/>
      <c r="F23" s="314"/>
      <c r="G23" s="315"/>
      <c r="H23" s="315"/>
      <c r="I23" s="316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7"/>
      <c r="Y23" s="543"/>
      <c r="Z23" s="592"/>
      <c r="AA23" s="593"/>
      <c r="AB23" s="290"/>
      <c r="AE23" s="335"/>
      <c r="AG23" s="279"/>
      <c r="AH23" s="279"/>
      <c r="AI23" s="279"/>
      <c r="AJ23" s="279"/>
      <c r="AK23" s="279"/>
      <c r="AL23" s="279"/>
      <c r="AM23" s="279"/>
      <c r="AN23" s="279"/>
    </row>
    <row r="24" spans="1:40" ht="36" customHeight="1" thickTop="1" thickBot="1" x14ac:dyDescent="0.25">
      <c r="A24" s="279"/>
      <c r="B24" s="578"/>
      <c r="D24" s="336"/>
      <c r="E24" s="614" t="s">
        <v>80</v>
      </c>
      <c r="F24" s="614"/>
      <c r="G24" s="614"/>
      <c r="H24" s="614"/>
      <c r="I24" s="614"/>
      <c r="J24" s="614"/>
      <c r="K24" s="614"/>
      <c r="L24" s="614"/>
      <c r="M24" s="337"/>
      <c r="N24" s="338"/>
      <c r="O24" s="614" t="s">
        <v>81</v>
      </c>
      <c r="P24" s="614"/>
      <c r="Q24" s="614"/>
      <c r="R24" s="614"/>
      <c r="S24" s="614"/>
      <c r="T24" s="614"/>
      <c r="U24" s="614"/>
      <c r="V24" s="614"/>
      <c r="W24" s="339"/>
      <c r="X24" s="287"/>
      <c r="Y24" s="340"/>
      <c r="Z24" s="341"/>
      <c r="AA24" s="341"/>
      <c r="AB24" s="334"/>
      <c r="AC24" s="287"/>
      <c r="AD24" s="335"/>
      <c r="AE24" s="335"/>
      <c r="AF24" s="287"/>
      <c r="AG24" s="279"/>
      <c r="AH24" s="279"/>
      <c r="AI24" s="279"/>
      <c r="AJ24" s="279"/>
      <c r="AK24" s="279"/>
      <c r="AL24" s="279"/>
      <c r="AM24" s="279"/>
      <c r="AN24" s="279"/>
    </row>
    <row r="25" spans="1:40" ht="69.599999999999994" customHeight="1" thickTop="1" thickBot="1" x14ac:dyDescent="0.25">
      <c r="A25" s="279"/>
      <c r="B25" s="578"/>
      <c r="D25" s="291"/>
      <c r="E25" s="546" t="s">
        <v>57</v>
      </c>
      <c r="F25" s="546"/>
      <c r="G25" s="287"/>
      <c r="H25" s="546" t="s">
        <v>66</v>
      </c>
      <c r="I25" s="546"/>
      <c r="J25" s="287"/>
      <c r="K25" s="546" t="s">
        <v>61</v>
      </c>
      <c r="L25" s="546"/>
      <c r="M25" s="287"/>
      <c r="N25" s="342"/>
      <c r="O25" s="521" t="s">
        <v>152</v>
      </c>
      <c r="P25" s="521"/>
      <c r="Q25" s="288"/>
      <c r="R25" s="546" t="s">
        <v>157</v>
      </c>
      <c r="S25" s="546"/>
      <c r="T25" s="343"/>
      <c r="U25" s="521" t="s">
        <v>101</v>
      </c>
      <c r="V25" s="521"/>
      <c r="W25" s="290"/>
      <c r="X25" s="287"/>
      <c r="Y25" s="287"/>
      <c r="Z25" s="344"/>
      <c r="AA25" s="344"/>
      <c r="AB25" s="337"/>
      <c r="AC25" s="287"/>
      <c r="AD25" s="287"/>
      <c r="AE25" s="287"/>
      <c r="AF25" s="287"/>
      <c r="AG25" s="279"/>
      <c r="AH25" s="289"/>
      <c r="AI25" s="345"/>
      <c r="AJ25" s="345"/>
      <c r="AK25" s="345"/>
      <c r="AL25" s="289"/>
      <c r="AM25" s="279"/>
      <c r="AN25" s="279"/>
    </row>
    <row r="26" spans="1:40" ht="20.45" customHeight="1" thickBot="1" x14ac:dyDescent="0.25">
      <c r="A26" s="279"/>
      <c r="B26" s="578"/>
      <c r="D26" s="291"/>
      <c r="E26" s="601" t="s">
        <v>67</v>
      </c>
      <c r="F26" s="601"/>
      <c r="G26" s="303"/>
      <c r="H26" s="601" t="s">
        <v>104</v>
      </c>
      <c r="I26" s="601"/>
      <c r="J26" s="303"/>
      <c r="K26" s="520" t="s">
        <v>105</v>
      </c>
      <c r="L26" s="520"/>
      <c r="M26" s="287"/>
      <c r="N26" s="346"/>
      <c r="O26" s="548" t="s">
        <v>31</v>
      </c>
      <c r="P26" s="548"/>
      <c r="Q26" s="288"/>
      <c r="R26" s="513" t="s">
        <v>74</v>
      </c>
      <c r="S26" s="513"/>
      <c r="T26" s="304"/>
      <c r="U26" s="513" t="s">
        <v>75</v>
      </c>
      <c r="V26" s="513"/>
      <c r="W26" s="290"/>
      <c r="X26" s="287"/>
      <c r="Y26" s="615" t="s">
        <v>88</v>
      </c>
      <c r="Z26" s="616"/>
      <c r="AA26" s="616"/>
      <c r="AB26" s="617"/>
      <c r="AC26" s="287"/>
      <c r="AG26" s="279"/>
      <c r="AH26" s="279"/>
      <c r="AI26" s="279"/>
      <c r="AJ26" s="279"/>
      <c r="AK26" s="279"/>
      <c r="AL26" s="279"/>
      <c r="AM26" s="279"/>
      <c r="AN26" s="279"/>
    </row>
    <row r="27" spans="1:40" s="251" customFormat="1" ht="20.25" customHeight="1" x14ac:dyDescent="0.2">
      <c r="A27" s="347"/>
      <c r="B27" s="578"/>
      <c r="D27" s="543" t="s">
        <v>72</v>
      </c>
      <c r="E27" s="590">
        <v>69669</v>
      </c>
      <c r="F27" s="591"/>
      <c r="G27" s="596" t="s">
        <v>116</v>
      </c>
      <c r="H27" s="597">
        <f>IFERROR((O27/(U11*E27*9.97)),"-")</f>
        <v>0.29915847320263123</v>
      </c>
      <c r="I27" s="598"/>
      <c r="J27" s="602" t="s">
        <v>115</v>
      </c>
      <c r="K27" s="603">
        <f>IFERROR((O27*100)/(E11*U11*10),"-")</f>
        <v>27.737866693202143</v>
      </c>
      <c r="L27" s="604"/>
      <c r="M27" s="303"/>
      <c r="N27" s="538" t="s">
        <v>40</v>
      </c>
      <c r="O27" s="539">
        <f>IF(erhbogen2!V16=0,"-",erhbogen2!V16)</f>
        <v>137145</v>
      </c>
      <c r="P27" s="540"/>
      <c r="Q27" s="613" t="s">
        <v>114</v>
      </c>
      <c r="R27" s="573">
        <f>IFERROR(O27/'erhbogen3.1 alle KA'!C13,"-")</f>
        <v>10.300734919084455</v>
      </c>
      <c r="S27" s="574"/>
      <c r="T27" s="613" t="s">
        <v>113</v>
      </c>
      <c r="U27" s="573">
        <f>IFERROR((O27/'erhbogen3.1 alle KA'!C18)*100,"-")</f>
        <v>36.340583166396392</v>
      </c>
      <c r="V27" s="574"/>
      <c r="W27" s="348"/>
      <c r="X27" s="303"/>
      <c r="Y27" s="404"/>
      <c r="Z27" s="405"/>
      <c r="AA27" s="405"/>
      <c r="AB27" s="406"/>
      <c r="AC27" s="303"/>
      <c r="AG27" s="347"/>
      <c r="AH27" s="279"/>
      <c r="AI27" s="279"/>
      <c r="AJ27" s="279"/>
      <c r="AK27" s="279"/>
      <c r="AL27" s="279"/>
      <c r="AM27" s="347"/>
      <c r="AN27" s="347"/>
    </row>
    <row r="28" spans="1:40" s="271" customFormat="1" ht="20.25" customHeight="1" thickBot="1" x14ac:dyDescent="0.25">
      <c r="A28" s="296"/>
      <c r="B28" s="578"/>
      <c r="D28" s="543"/>
      <c r="E28" s="592"/>
      <c r="F28" s="593"/>
      <c r="G28" s="596"/>
      <c r="H28" s="599"/>
      <c r="I28" s="600"/>
      <c r="J28" s="572"/>
      <c r="K28" s="605"/>
      <c r="L28" s="606"/>
      <c r="M28" s="297"/>
      <c r="N28" s="538"/>
      <c r="O28" s="541"/>
      <c r="P28" s="542"/>
      <c r="Q28" s="613"/>
      <c r="R28" s="575"/>
      <c r="S28" s="576"/>
      <c r="T28" s="613"/>
      <c r="U28" s="575"/>
      <c r="V28" s="576"/>
      <c r="W28" s="298"/>
      <c r="X28" s="297"/>
      <c r="Y28" s="404"/>
      <c r="Z28" s="405"/>
      <c r="AA28" s="405"/>
      <c r="AB28" s="407"/>
      <c r="AC28" s="297"/>
      <c r="AJ28" s="279"/>
      <c r="AK28" s="279"/>
      <c r="AL28" s="279"/>
      <c r="AM28" s="296"/>
      <c r="AN28" s="296"/>
    </row>
    <row r="29" spans="1:40" s="271" customFormat="1" ht="18.75" customHeight="1" x14ac:dyDescent="0.2">
      <c r="A29" s="296"/>
      <c r="B29" s="578"/>
      <c r="D29" s="349"/>
      <c r="E29" s="296"/>
      <c r="F29" s="296"/>
      <c r="G29" s="296"/>
      <c r="H29" s="296"/>
      <c r="I29" s="296"/>
      <c r="J29" s="297"/>
      <c r="K29" s="297"/>
      <c r="L29" s="297"/>
      <c r="M29" s="297"/>
      <c r="N29" s="346"/>
      <c r="O29" s="547"/>
      <c r="P29" s="547"/>
      <c r="Q29" s="304"/>
      <c r="R29" s="297"/>
      <c r="S29" s="297"/>
      <c r="T29" s="297"/>
      <c r="U29" s="297"/>
      <c r="V29" s="297"/>
      <c r="W29" s="350"/>
      <c r="X29" s="289"/>
      <c r="Y29" s="408"/>
      <c r="Z29" s="409"/>
      <c r="AA29" s="409"/>
      <c r="AB29" s="410"/>
      <c r="AC29" s="297"/>
      <c r="AJ29" s="279"/>
      <c r="AK29" s="279"/>
      <c r="AL29" s="279"/>
      <c r="AM29" s="296"/>
      <c r="AN29" s="296"/>
    </row>
    <row r="30" spans="1:40" s="271" customFormat="1" ht="30" customHeight="1" x14ac:dyDescent="0.2">
      <c r="A30" s="296"/>
      <c r="B30" s="578"/>
      <c r="D30" s="349"/>
      <c r="E30" s="296"/>
      <c r="F30" s="289"/>
      <c r="G30" s="296"/>
      <c r="H30" s="296"/>
      <c r="I30" s="296"/>
      <c r="J30" s="297"/>
      <c r="K30" s="297"/>
      <c r="L30" s="297"/>
      <c r="M30" s="297"/>
      <c r="N30" s="351"/>
      <c r="O30" s="297"/>
      <c r="P30" s="297"/>
      <c r="Q30" s="297"/>
      <c r="R30" s="297"/>
      <c r="S30" s="297"/>
      <c r="T30" s="297"/>
      <c r="U30" s="297"/>
      <c r="V30" s="297"/>
      <c r="W30" s="350"/>
      <c r="X30" s="289"/>
      <c r="Y30" s="411"/>
      <c r="Z30" s="409"/>
      <c r="AA30" s="409"/>
      <c r="AB30" s="410"/>
      <c r="AC30" s="297"/>
      <c r="AJ30" s="296"/>
      <c r="AK30" s="296"/>
      <c r="AL30" s="296"/>
      <c r="AM30" s="296"/>
      <c r="AN30" s="296"/>
    </row>
    <row r="31" spans="1:40" s="271" customFormat="1" ht="22.15" customHeight="1" x14ac:dyDescent="0.2">
      <c r="A31" s="296"/>
      <c r="B31" s="578"/>
      <c r="D31" s="349"/>
      <c r="E31" s="296"/>
      <c r="F31" s="296"/>
      <c r="G31" s="296"/>
      <c r="H31" s="296"/>
      <c r="I31" s="296"/>
      <c r="J31" s="297"/>
      <c r="K31" s="297"/>
      <c r="L31" s="297"/>
      <c r="M31" s="297"/>
      <c r="N31" s="351"/>
      <c r="O31" s="297"/>
      <c r="P31" s="297"/>
      <c r="Q31" s="297"/>
      <c r="R31" s="297"/>
      <c r="S31" s="297"/>
      <c r="T31" s="297"/>
      <c r="U31" s="297"/>
      <c r="V31" s="297"/>
      <c r="W31" s="298"/>
      <c r="X31" s="297"/>
      <c r="Y31" s="411"/>
      <c r="Z31" s="409"/>
      <c r="AA31" s="409"/>
      <c r="AB31" s="410"/>
      <c r="AC31" s="297"/>
      <c r="AJ31" s="279"/>
      <c r="AK31" s="279"/>
      <c r="AL31" s="279"/>
      <c r="AM31" s="296"/>
      <c r="AN31" s="296"/>
    </row>
    <row r="32" spans="1:40" s="271" customFormat="1" ht="20.25" customHeight="1" x14ac:dyDescent="0.2">
      <c r="B32" s="578"/>
      <c r="D32" s="351"/>
      <c r="E32" s="297"/>
      <c r="F32" s="297"/>
      <c r="G32" s="297"/>
      <c r="H32" s="297"/>
      <c r="I32" s="297"/>
      <c r="J32" s="297"/>
      <c r="K32" s="297"/>
      <c r="L32" s="297"/>
      <c r="M32" s="297"/>
      <c r="N32" s="351"/>
      <c r="O32" s="297"/>
      <c r="P32" s="297"/>
      <c r="Q32" s="297"/>
      <c r="R32" s="297"/>
      <c r="S32" s="297"/>
      <c r="T32" s="297"/>
      <c r="U32" s="297"/>
      <c r="V32" s="297"/>
      <c r="W32" s="298"/>
      <c r="X32" s="297"/>
      <c r="Y32" s="408"/>
      <c r="Z32" s="409"/>
      <c r="AA32" s="409"/>
      <c r="AB32" s="410"/>
      <c r="AC32" s="297"/>
      <c r="AJ32" s="279"/>
      <c r="AK32" s="279"/>
      <c r="AL32" s="279"/>
      <c r="AM32" s="296"/>
      <c r="AN32" s="296"/>
    </row>
    <row r="33" spans="2:45" s="271" customFormat="1" ht="20.25" customHeight="1" x14ac:dyDescent="0.2">
      <c r="B33" s="578"/>
      <c r="D33" s="286"/>
      <c r="E33" s="288"/>
      <c r="F33" s="288"/>
      <c r="G33" s="297"/>
      <c r="H33" s="297"/>
      <c r="I33" s="297"/>
      <c r="J33" s="297"/>
      <c r="K33" s="297"/>
      <c r="L33" s="297"/>
      <c r="M33" s="297"/>
      <c r="N33" s="351"/>
      <c r="O33" s="297"/>
      <c r="P33" s="297"/>
      <c r="Q33" s="297"/>
      <c r="R33" s="297"/>
      <c r="S33" s="297"/>
      <c r="T33" s="297"/>
      <c r="U33" s="297"/>
      <c r="V33" s="297"/>
      <c r="W33" s="298"/>
      <c r="X33" s="297"/>
      <c r="Y33" s="408"/>
      <c r="Z33" s="409"/>
      <c r="AA33" s="409"/>
      <c r="AB33" s="410"/>
      <c r="AC33" s="297"/>
      <c r="AJ33" s="279"/>
      <c r="AK33" s="279"/>
      <c r="AL33" s="279"/>
      <c r="AM33" s="296"/>
      <c r="AN33" s="296"/>
    </row>
    <row r="34" spans="2:45" s="271" customFormat="1" ht="18.75" customHeight="1" x14ac:dyDescent="0.2">
      <c r="B34" s="578"/>
      <c r="D34" s="352"/>
      <c r="E34" s="353"/>
      <c r="F34" s="353"/>
      <c r="G34" s="353"/>
      <c r="H34" s="353"/>
      <c r="I34" s="353"/>
      <c r="J34" s="353"/>
      <c r="K34" s="353"/>
      <c r="L34" s="353"/>
      <c r="M34" s="353"/>
      <c r="N34" s="351"/>
      <c r="O34" s="297"/>
      <c r="P34" s="297"/>
      <c r="Q34" s="297"/>
      <c r="R34" s="297"/>
      <c r="S34" s="297"/>
      <c r="T34" s="297"/>
      <c r="U34" s="297"/>
      <c r="V34" s="297"/>
      <c r="W34" s="298"/>
      <c r="X34" s="297"/>
      <c r="Y34" s="408"/>
      <c r="Z34" s="409"/>
      <c r="AA34" s="409"/>
      <c r="AB34" s="410"/>
      <c r="AC34" s="297"/>
      <c r="AJ34" s="279"/>
      <c r="AK34" s="279"/>
      <c r="AL34" s="279"/>
      <c r="AM34" s="296"/>
      <c r="AN34" s="296"/>
    </row>
    <row r="35" spans="2:45" s="271" customFormat="1" ht="30" customHeight="1" x14ac:dyDescent="0.2">
      <c r="B35" s="578"/>
      <c r="D35" s="352"/>
      <c r="E35" s="353"/>
      <c r="F35" s="353"/>
      <c r="G35" s="353"/>
      <c r="H35" s="353"/>
      <c r="I35" s="353"/>
      <c r="J35" s="353"/>
      <c r="K35" s="353"/>
      <c r="L35" s="353"/>
      <c r="M35" s="353"/>
      <c r="N35" s="351"/>
      <c r="O35" s="287"/>
      <c r="P35" s="297"/>
      <c r="Q35" s="297"/>
      <c r="R35" s="297"/>
      <c r="S35" s="297"/>
      <c r="T35" s="297"/>
      <c r="U35" s="297"/>
      <c r="V35" s="297"/>
      <c r="W35" s="298"/>
      <c r="X35" s="297"/>
      <c r="Y35" s="408"/>
      <c r="Z35" s="409"/>
      <c r="AA35" s="409"/>
      <c r="AB35" s="410"/>
      <c r="AC35" s="297"/>
      <c r="AJ35" s="279"/>
      <c r="AK35" s="279"/>
      <c r="AL35" s="279"/>
      <c r="AM35" s="296"/>
      <c r="AN35" s="296"/>
    </row>
    <row r="36" spans="2:45" s="271" customFormat="1" ht="18.75" customHeight="1" x14ac:dyDescent="0.2">
      <c r="B36" s="578"/>
      <c r="D36" s="352"/>
      <c r="E36" s="353"/>
      <c r="F36" s="353"/>
      <c r="G36" s="353"/>
      <c r="H36" s="353"/>
      <c r="I36" s="353"/>
      <c r="J36" s="353"/>
      <c r="K36" s="353"/>
      <c r="L36" s="353"/>
      <c r="M36" s="353"/>
      <c r="N36" s="351"/>
      <c r="O36" s="297"/>
      <c r="P36" s="297"/>
      <c r="Q36" s="287"/>
      <c r="R36" s="287"/>
      <c r="S36" s="287"/>
      <c r="T36" s="287"/>
      <c r="U36" s="287"/>
      <c r="V36" s="297"/>
      <c r="W36" s="298"/>
      <c r="X36" s="297"/>
      <c r="Y36" s="412"/>
      <c r="Z36" s="413"/>
      <c r="AA36" s="413"/>
      <c r="AB36" s="414"/>
      <c r="AC36" s="354"/>
      <c r="AD36" s="297"/>
      <c r="AE36" s="297"/>
      <c r="AF36" s="324"/>
      <c r="AG36" s="287"/>
      <c r="AH36" s="287"/>
      <c r="AI36" s="324"/>
      <c r="AJ36" s="279"/>
      <c r="AK36" s="279"/>
      <c r="AL36" s="279"/>
      <c r="AM36" s="296"/>
      <c r="AN36" s="296"/>
      <c r="AO36" s="297"/>
      <c r="AP36" s="297"/>
      <c r="AQ36" s="297"/>
      <c r="AR36" s="297"/>
      <c r="AS36" s="297"/>
    </row>
    <row r="37" spans="2:45" s="271" customFormat="1" ht="20.25" customHeight="1" x14ac:dyDescent="0.2">
      <c r="B37" s="578"/>
      <c r="D37" s="352"/>
      <c r="E37" s="353"/>
      <c r="F37" s="353"/>
      <c r="G37" s="353"/>
      <c r="H37" s="353"/>
      <c r="I37" s="353"/>
      <c r="J37" s="353"/>
      <c r="K37" s="353"/>
      <c r="L37" s="353"/>
      <c r="M37" s="353"/>
      <c r="N37" s="351"/>
      <c r="O37" s="297"/>
      <c r="P37" s="297"/>
      <c r="Q37" s="353"/>
      <c r="R37" s="353"/>
      <c r="S37" s="297"/>
      <c r="T37" s="297"/>
      <c r="U37" s="297"/>
      <c r="V37" s="297"/>
      <c r="W37" s="298"/>
      <c r="X37" s="354"/>
      <c r="Y37" s="412"/>
      <c r="Z37" s="413"/>
      <c r="AA37" s="413"/>
      <c r="AB37" s="414"/>
      <c r="AC37" s="354"/>
      <c r="AD37" s="297"/>
      <c r="AE37" s="297"/>
      <c r="AF37" s="287"/>
      <c r="AG37" s="324"/>
      <c r="AH37" s="324"/>
      <c r="AI37" s="287"/>
      <c r="AJ37" s="279"/>
      <c r="AK37" s="279"/>
      <c r="AL37" s="279"/>
      <c r="AM37" s="296"/>
      <c r="AN37" s="296"/>
      <c r="AO37" s="297"/>
      <c r="AP37" s="297"/>
      <c r="AQ37" s="297"/>
      <c r="AR37" s="297"/>
      <c r="AS37" s="297"/>
    </row>
    <row r="38" spans="2:45" s="258" customFormat="1" ht="20.25" customHeight="1" x14ac:dyDescent="0.2">
      <c r="B38" s="578"/>
      <c r="D38" s="355"/>
      <c r="E38" s="356"/>
      <c r="F38" s="356"/>
      <c r="G38" s="356"/>
      <c r="H38" s="356"/>
      <c r="I38" s="356"/>
      <c r="J38" s="356"/>
      <c r="K38" s="356"/>
      <c r="L38" s="356"/>
      <c r="M38" s="356"/>
      <c r="N38" s="355"/>
      <c r="O38" s="356"/>
      <c r="P38" s="356"/>
      <c r="Q38" s="356"/>
      <c r="R38" s="356"/>
      <c r="S38" s="356"/>
      <c r="T38" s="356"/>
      <c r="U38" s="356"/>
      <c r="V38" s="356"/>
      <c r="W38" s="357"/>
      <c r="X38" s="354"/>
      <c r="Y38" s="412"/>
      <c r="Z38" s="413"/>
      <c r="AA38" s="413"/>
      <c r="AB38" s="414"/>
      <c r="AC38" s="354"/>
      <c r="AD38" s="356"/>
      <c r="AE38" s="356"/>
      <c r="AF38" s="287"/>
      <c r="AG38" s="287"/>
      <c r="AH38" s="287"/>
      <c r="AI38" s="287"/>
      <c r="AJ38" s="279"/>
      <c r="AK38" s="279"/>
      <c r="AL38" s="279"/>
      <c r="AM38" s="353"/>
      <c r="AN38" s="358"/>
      <c r="AO38" s="356"/>
      <c r="AP38" s="356"/>
      <c r="AQ38" s="356"/>
      <c r="AR38" s="356"/>
      <c r="AS38" s="356"/>
    </row>
    <row r="39" spans="2:45" ht="14.45" customHeight="1" x14ac:dyDescent="0.2">
      <c r="B39" s="578"/>
      <c r="D39" s="291"/>
      <c r="E39" s="287"/>
      <c r="F39" s="287"/>
      <c r="G39" s="287"/>
      <c r="H39" s="287"/>
      <c r="I39" s="287"/>
      <c r="J39" s="353"/>
      <c r="K39" s="287"/>
      <c r="L39" s="287"/>
      <c r="M39" s="287"/>
      <c r="N39" s="352"/>
      <c r="O39" s="353"/>
      <c r="P39" s="287"/>
      <c r="Q39" s="287"/>
      <c r="R39" s="287"/>
      <c r="S39" s="287"/>
      <c r="T39" s="287"/>
      <c r="U39" s="287"/>
      <c r="V39" s="287"/>
      <c r="W39" s="290"/>
      <c r="X39" s="354"/>
      <c r="Y39" s="412"/>
      <c r="Z39" s="413"/>
      <c r="AA39" s="413"/>
      <c r="AB39" s="414"/>
      <c r="AC39" s="354"/>
      <c r="AD39" s="287"/>
      <c r="AE39" s="287"/>
      <c r="AF39" s="287"/>
      <c r="AG39" s="287"/>
      <c r="AH39" s="287"/>
      <c r="AI39" s="287"/>
      <c r="AJ39" s="317"/>
      <c r="AK39" s="317"/>
      <c r="AL39" s="317"/>
      <c r="AM39" s="296"/>
      <c r="AN39" s="296"/>
      <c r="AO39" s="297"/>
      <c r="AP39" s="287"/>
      <c r="AQ39" s="287"/>
      <c r="AR39" s="287"/>
      <c r="AS39" s="287"/>
    </row>
    <row r="40" spans="2:45" ht="30" customHeight="1" x14ac:dyDescent="0.2">
      <c r="B40" s="578"/>
      <c r="D40" s="291"/>
      <c r="E40" s="287"/>
      <c r="F40" s="287"/>
      <c r="G40" s="287"/>
      <c r="H40" s="287"/>
      <c r="I40" s="287"/>
      <c r="J40" s="353"/>
      <c r="K40" s="287"/>
      <c r="L40" s="287"/>
      <c r="M40" s="287"/>
      <c r="N40" s="352"/>
      <c r="O40" s="353"/>
      <c r="P40" s="287"/>
      <c r="Q40" s="287"/>
      <c r="R40" s="287"/>
      <c r="S40" s="287"/>
      <c r="T40" s="287"/>
      <c r="U40" s="287"/>
      <c r="V40" s="287"/>
      <c r="W40" s="290"/>
      <c r="X40" s="354"/>
      <c r="Y40" s="412"/>
      <c r="Z40" s="413"/>
      <c r="AA40" s="413"/>
      <c r="AB40" s="414"/>
      <c r="AC40" s="354"/>
      <c r="AD40" s="287"/>
      <c r="AE40" s="287"/>
      <c r="AF40" s="287"/>
      <c r="AG40" s="287"/>
      <c r="AH40" s="287"/>
      <c r="AI40" s="287"/>
      <c r="AJ40" s="279"/>
      <c r="AK40" s="279"/>
      <c r="AL40" s="279"/>
      <c r="AM40" s="279"/>
      <c r="AN40" s="279"/>
      <c r="AO40" s="287"/>
      <c r="AP40" s="287"/>
      <c r="AQ40" s="287"/>
      <c r="AR40" s="287"/>
      <c r="AS40" s="287"/>
    </row>
    <row r="41" spans="2:45" ht="26.25" customHeight="1" x14ac:dyDescent="0.35">
      <c r="B41" s="578"/>
      <c r="D41" s="291"/>
      <c r="E41" s="287" t="s">
        <v>127</v>
      </c>
      <c r="F41" s="287"/>
      <c r="G41" s="287"/>
      <c r="H41" s="287"/>
      <c r="I41" s="287"/>
      <c r="J41" s="353"/>
      <c r="K41" s="353"/>
      <c r="L41" s="353"/>
      <c r="M41" s="353"/>
      <c r="N41" s="352"/>
      <c r="O41" s="353" t="s">
        <v>124</v>
      </c>
      <c r="P41" s="353"/>
      <c r="Q41" s="353"/>
      <c r="R41" s="353"/>
      <c r="S41" s="287"/>
      <c r="T41" s="287" t="s">
        <v>128</v>
      </c>
      <c r="U41" s="287"/>
      <c r="V41" s="287"/>
      <c r="W41" s="290"/>
      <c r="X41" s="354"/>
      <c r="Y41" s="412"/>
      <c r="Z41" s="413"/>
      <c r="AA41" s="413"/>
      <c r="AB41" s="414"/>
      <c r="AC41" s="354"/>
      <c r="AD41" s="287"/>
      <c r="AE41" s="287"/>
      <c r="AF41" s="287"/>
      <c r="AG41" s="287"/>
      <c r="AH41" s="287"/>
      <c r="AI41" s="287"/>
      <c r="AJ41" s="279"/>
      <c r="AK41" s="279"/>
      <c r="AL41" s="296"/>
      <c r="AM41" s="279"/>
      <c r="AN41" s="279"/>
      <c r="AO41" s="287"/>
      <c r="AP41" s="287"/>
      <c r="AQ41" s="287"/>
      <c r="AR41" s="287"/>
      <c r="AS41" s="287"/>
    </row>
    <row r="42" spans="2:45" ht="12" customHeight="1" thickBot="1" x14ac:dyDescent="0.25">
      <c r="B42" s="359"/>
      <c r="D42" s="360"/>
      <c r="E42" s="361"/>
      <c r="F42" s="361"/>
      <c r="G42" s="361"/>
      <c r="H42" s="361"/>
      <c r="I42" s="361"/>
      <c r="J42" s="361"/>
      <c r="K42" s="361"/>
      <c r="L42" s="361"/>
      <c r="M42" s="361"/>
      <c r="N42" s="360"/>
      <c r="O42" s="361"/>
      <c r="P42" s="361"/>
      <c r="Q42" s="361"/>
      <c r="R42" s="361"/>
      <c r="S42" s="333"/>
      <c r="T42" s="333"/>
      <c r="U42" s="333"/>
      <c r="V42" s="333"/>
      <c r="W42" s="334"/>
      <c r="X42" s="354"/>
      <c r="Y42" s="415"/>
      <c r="Z42" s="416"/>
      <c r="AA42" s="416"/>
      <c r="AB42" s="417"/>
      <c r="AC42" s="354"/>
      <c r="AD42" s="287"/>
      <c r="AE42" s="287"/>
      <c r="AF42" s="287"/>
      <c r="AJ42" s="279"/>
      <c r="AK42" s="279"/>
      <c r="AL42" s="296"/>
      <c r="AM42" s="279"/>
      <c r="AN42" s="279"/>
      <c r="AO42" s="279"/>
      <c r="AP42" s="287"/>
      <c r="AQ42" s="287"/>
      <c r="AR42" s="287"/>
      <c r="AS42" s="287"/>
    </row>
    <row r="43" spans="2:45" ht="12" customHeight="1" thickTop="1" x14ac:dyDescent="0.2">
      <c r="B43" s="359"/>
      <c r="D43" s="353"/>
      <c r="E43" s="353"/>
      <c r="F43" s="353"/>
      <c r="G43" s="353"/>
      <c r="H43" s="353"/>
      <c r="I43" s="353"/>
      <c r="J43" s="353"/>
      <c r="K43" s="353"/>
      <c r="L43" s="353"/>
      <c r="M43" s="353"/>
      <c r="N43" s="353"/>
      <c r="O43" s="353"/>
      <c r="P43" s="353"/>
      <c r="Q43" s="353"/>
      <c r="R43" s="353"/>
      <c r="S43" s="287"/>
      <c r="T43" s="287"/>
      <c r="U43" s="287"/>
      <c r="V43" s="287"/>
      <c r="W43" s="287"/>
      <c r="X43" s="362"/>
      <c r="Y43" s="362"/>
      <c r="Z43" s="362"/>
      <c r="AA43" s="362"/>
      <c r="AB43" s="362"/>
      <c r="AC43" s="354"/>
      <c r="AD43" s="287"/>
      <c r="AE43" s="287"/>
      <c r="AF43" s="287"/>
      <c r="AJ43" s="279"/>
      <c r="AK43" s="279"/>
      <c r="AL43" s="296"/>
      <c r="AM43" s="279"/>
      <c r="AN43" s="279"/>
      <c r="AO43" s="279"/>
      <c r="AP43" s="287"/>
      <c r="AQ43" s="287"/>
      <c r="AR43" s="287"/>
      <c r="AS43" s="287"/>
    </row>
    <row r="44" spans="2:45" x14ac:dyDescent="0.2">
      <c r="X44" s="287"/>
      <c r="Y44" s="287"/>
      <c r="Z44" s="297"/>
      <c r="AA44" s="297"/>
      <c r="AB44" s="287"/>
      <c r="AC44" s="287"/>
      <c r="AD44" s="287"/>
      <c r="AE44" s="287"/>
      <c r="AF44" s="287"/>
      <c r="AJ44" s="287"/>
      <c r="AK44" s="287"/>
      <c r="AL44" s="287"/>
      <c r="AM44" s="287"/>
      <c r="AN44" s="287"/>
      <c r="AO44" s="287"/>
      <c r="AP44" s="287"/>
      <c r="AQ44" s="287"/>
      <c r="AR44" s="287"/>
      <c r="AS44" s="287"/>
    </row>
    <row r="45" spans="2:45" x14ac:dyDescent="0.2">
      <c r="Y45" s="287"/>
      <c r="Z45" s="287"/>
      <c r="AA45" s="612" t="s">
        <v>196</v>
      </c>
      <c r="AB45" s="612"/>
      <c r="AD45" s="287"/>
      <c r="AE45" s="287"/>
      <c r="AF45" s="287"/>
      <c r="AJ45" s="287"/>
      <c r="AK45" s="287"/>
      <c r="AL45" s="287"/>
      <c r="AM45" s="287"/>
      <c r="AN45" s="287"/>
      <c r="AO45" s="287"/>
      <c r="AP45" s="287"/>
      <c r="AQ45" s="287"/>
      <c r="AR45" s="287"/>
      <c r="AS45" s="287"/>
    </row>
    <row r="46" spans="2:45" x14ac:dyDescent="0.2">
      <c r="AD46" s="287"/>
      <c r="AE46" s="287"/>
      <c r="AF46" s="287"/>
      <c r="AG46" s="287"/>
      <c r="AH46" s="287"/>
      <c r="AI46" s="287"/>
      <c r="AJ46" s="287"/>
      <c r="AK46" s="287"/>
      <c r="AL46" s="287"/>
      <c r="AM46" s="287"/>
      <c r="AN46" s="287"/>
      <c r="AO46" s="287"/>
      <c r="AP46" s="287"/>
      <c r="AQ46" s="287"/>
      <c r="AR46" s="287"/>
      <c r="AS46" s="287"/>
    </row>
    <row r="47" spans="2:45" x14ac:dyDescent="0.2">
      <c r="AD47" s="287"/>
      <c r="AE47" s="287"/>
      <c r="AF47" s="287"/>
      <c r="AG47" s="287"/>
      <c r="AH47" s="287"/>
      <c r="AI47" s="287"/>
      <c r="AJ47" s="287"/>
      <c r="AK47" s="287"/>
      <c r="AL47" s="287"/>
      <c r="AM47" s="287"/>
      <c r="AN47" s="287"/>
      <c r="AO47" s="287"/>
      <c r="AP47" s="287"/>
      <c r="AQ47" s="287"/>
      <c r="AR47" s="287"/>
      <c r="AS47" s="287"/>
    </row>
    <row r="48" spans="2:45" x14ac:dyDescent="0.2">
      <c r="AD48" s="287"/>
      <c r="AE48" s="287"/>
      <c r="AF48" s="287"/>
      <c r="AG48" s="287"/>
      <c r="AH48" s="287"/>
      <c r="AI48" s="287"/>
      <c r="AJ48" s="287"/>
      <c r="AK48" s="287"/>
      <c r="AL48" s="287"/>
      <c r="AM48" s="287"/>
      <c r="AN48" s="287"/>
      <c r="AO48" s="287"/>
      <c r="AP48" s="287"/>
      <c r="AQ48" s="287"/>
      <c r="AR48" s="287"/>
      <c r="AS48" s="287"/>
    </row>
    <row r="49" spans="30:45" x14ac:dyDescent="0.2">
      <c r="AD49" s="287"/>
      <c r="AE49" s="287"/>
      <c r="AF49" s="287"/>
      <c r="AG49" s="287"/>
      <c r="AH49" s="287"/>
      <c r="AI49" s="287"/>
      <c r="AJ49" s="287"/>
      <c r="AK49" s="287"/>
      <c r="AL49" s="287"/>
      <c r="AM49" s="287"/>
      <c r="AN49" s="287"/>
      <c r="AO49" s="287"/>
      <c r="AP49" s="287"/>
      <c r="AQ49" s="287"/>
      <c r="AR49" s="287"/>
      <c r="AS49" s="287"/>
    </row>
    <row r="50" spans="30:45" x14ac:dyDescent="0.2">
      <c r="AD50" s="287"/>
      <c r="AE50" s="287"/>
      <c r="AF50" s="287"/>
      <c r="AG50" s="287"/>
      <c r="AH50" s="287"/>
      <c r="AI50" s="287"/>
      <c r="AJ50" s="287"/>
      <c r="AK50" s="287"/>
      <c r="AL50" s="287"/>
      <c r="AM50" s="287"/>
      <c r="AN50" s="287"/>
      <c r="AO50" s="287"/>
      <c r="AP50" s="287"/>
      <c r="AQ50" s="287"/>
      <c r="AR50" s="287"/>
      <c r="AS50" s="287"/>
    </row>
    <row r="51" spans="30:45" x14ac:dyDescent="0.2">
      <c r="AD51" s="287"/>
      <c r="AE51" s="287"/>
      <c r="AF51" s="287"/>
      <c r="AG51" s="287"/>
      <c r="AH51" s="287"/>
      <c r="AI51" s="287"/>
      <c r="AJ51" s="287"/>
      <c r="AK51" s="287"/>
      <c r="AL51" s="287"/>
      <c r="AM51" s="287"/>
      <c r="AN51" s="287"/>
      <c r="AO51" s="287"/>
      <c r="AP51" s="287"/>
      <c r="AQ51" s="287"/>
      <c r="AR51" s="287"/>
      <c r="AS51" s="287"/>
    </row>
    <row r="52" spans="30:45" x14ac:dyDescent="0.2">
      <c r="AD52" s="287"/>
      <c r="AE52" s="287"/>
      <c r="AF52" s="287"/>
      <c r="AG52" s="287"/>
      <c r="AH52" s="287"/>
      <c r="AI52" s="287"/>
      <c r="AJ52" s="287"/>
      <c r="AK52" s="287"/>
      <c r="AL52" s="287"/>
      <c r="AM52" s="287"/>
      <c r="AN52" s="287"/>
      <c r="AO52" s="287"/>
      <c r="AP52" s="287"/>
      <c r="AQ52" s="287"/>
      <c r="AR52" s="287"/>
      <c r="AS52" s="287"/>
    </row>
  </sheetData>
  <sheetProtection algorithmName="SHA-512" hashValue="hjESrWp64JnFk64Yjsq8J0+q04Ebnm8OIC5UfK2m12UZ1SXmlY3X1N37Bzwg1blVI5HWHz15ikMurjYBAJL4hg==" saltValue="s5zH/gDzgurNtupi5vh5/Q==" spinCount="100000" sheet="1" selectLockedCells="1"/>
  <protectedRanges>
    <protectedRange sqref="E11:V12 E27:V28 Z24 Y22:Y23 AA20 Z21 Z20 Z37:Z43 Z27:Z29 Z11:Z19 AA22:AA23 AB11:AB43 AA11:AA19 AA21 Z22:Z23 Z34:Z35 AA24:AA29 AA34:AA43 Y11:Y21 Y34:Y43 Y24:Y32" name="Bereich1"/>
  </protectedRanges>
  <mergeCells count="74">
    <mergeCell ref="B3:E3"/>
    <mergeCell ref="Z15:AA15"/>
    <mergeCell ref="Z10:AA10"/>
    <mergeCell ref="T11:T12"/>
    <mergeCell ref="H26:I26"/>
    <mergeCell ref="K26:L26"/>
    <mergeCell ref="O25:P25"/>
    <mergeCell ref="E24:L24"/>
    <mergeCell ref="K9:L9"/>
    <mergeCell ref="U10:V10"/>
    <mergeCell ref="Z8:AA8"/>
    <mergeCell ref="Z9:AA9"/>
    <mergeCell ref="E8:V8"/>
    <mergeCell ref="K10:L10"/>
    <mergeCell ref="Y5:AB6"/>
    <mergeCell ref="Z11:AA12"/>
    <mergeCell ref="Z17:AA18"/>
    <mergeCell ref="T27:T28"/>
    <mergeCell ref="R27:S28"/>
    <mergeCell ref="R25:S25"/>
    <mergeCell ref="Z16:AA16"/>
    <mergeCell ref="Y17:Y18"/>
    <mergeCell ref="O24:V24"/>
    <mergeCell ref="U27:V28"/>
    <mergeCell ref="Q27:Q28"/>
    <mergeCell ref="Y26:AB26"/>
    <mergeCell ref="U26:V26"/>
    <mergeCell ref="U25:V25"/>
    <mergeCell ref="AA45:AB45"/>
    <mergeCell ref="O29:P29"/>
    <mergeCell ref="R26:S26"/>
    <mergeCell ref="O27:P28"/>
    <mergeCell ref="N27:N28"/>
    <mergeCell ref="K27:L28"/>
    <mergeCell ref="K25:L25"/>
    <mergeCell ref="R11:S12"/>
    <mergeCell ref="J11:J12"/>
    <mergeCell ref="K13:L13"/>
    <mergeCell ref="O26:P26"/>
    <mergeCell ref="G27:G28"/>
    <mergeCell ref="H27:I28"/>
    <mergeCell ref="E25:F25"/>
    <mergeCell ref="E26:F26"/>
    <mergeCell ref="J27:J28"/>
    <mergeCell ref="B8:B41"/>
    <mergeCell ref="D11:D12"/>
    <mergeCell ref="E11:F12"/>
    <mergeCell ref="H25:I25"/>
    <mergeCell ref="Y13:AB14"/>
    <mergeCell ref="N11:N12"/>
    <mergeCell ref="U9:V9"/>
    <mergeCell ref="K11:L12"/>
    <mergeCell ref="Z22:AA23"/>
    <mergeCell ref="E9:F9"/>
    <mergeCell ref="Y22:Y23"/>
    <mergeCell ref="Z20:AA20"/>
    <mergeCell ref="Z21:AA21"/>
    <mergeCell ref="Y11:Y12"/>
    <mergeCell ref="D27:D28"/>
    <mergeCell ref="E27:F28"/>
    <mergeCell ref="E6:I6"/>
    <mergeCell ref="P6:U6"/>
    <mergeCell ref="O11:P12"/>
    <mergeCell ref="Q11:Q12"/>
    <mergeCell ref="U11:V12"/>
    <mergeCell ref="E10:F10"/>
    <mergeCell ref="G11:G12"/>
    <mergeCell ref="R10:S10"/>
    <mergeCell ref="H9:I9"/>
    <mergeCell ref="H11:I12"/>
    <mergeCell ref="H10:I10"/>
    <mergeCell ref="O9:P9"/>
    <mergeCell ref="R9:S9"/>
    <mergeCell ref="O10:P10"/>
  </mergeCells>
  <dataValidations count="1">
    <dataValidation type="list" allowBlank="1" showInputMessage="1" showErrorMessage="1" sqref="K11:L12">
      <formula1>"Ja,Nein"</formula1>
    </dataValidation>
  </dataValidations>
  <pageMargins left="0.29708333333333331" right="0.16250000000000001" top="0.78740157480314965" bottom="0.23958333333333334" header="0.31496062992125984" footer="0.31496062992125984"/>
  <pageSetup paperSize="9" scale="46" orientation="landscape" r:id="rId1"/>
  <ignoredErrors>
    <ignoredError sqref="E6 P6 O27 O13:AB19 O28:X28 P27:Q27 H27:L28 Q11 S11:T11 O26:X26 O24:Y24 AB24 O25:Q25 S25:Y25 AB25 S27:X27 W11:Y11 AB11 O23:X23 O22:X22 AB22 O21:Y21 O20:Y20 AB20 AB21 AB23 AB28 AB27 Q12:T12 W12:Y12 AB12" unlocked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4</vt:i4>
      </vt:variant>
    </vt:vector>
  </HeadingPairs>
  <TitlesOfParts>
    <vt:vector size="8" baseType="lpstr">
      <vt:lpstr>erhbogen1</vt:lpstr>
      <vt:lpstr>erhbogen2</vt:lpstr>
      <vt:lpstr>erhbogen3.1 alle KA</vt:lpstr>
      <vt:lpstr>erhbogen3.2 KA mit Faulung</vt:lpstr>
      <vt:lpstr>erhbogen1!Druckbereich</vt:lpstr>
      <vt:lpstr>erhbogen2!Druckbereich</vt:lpstr>
      <vt:lpstr>'erhbogen3.1 alle KA'!Druckbereich</vt:lpstr>
      <vt:lpstr>'erhbogen3.2 KA mit Faulung'!Druckbereich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untereiner</dc:creator>
  <cp:lastModifiedBy>Lisa Banek</cp:lastModifiedBy>
  <cp:lastPrinted>2021-11-18T10:44:08Z</cp:lastPrinted>
  <dcterms:created xsi:type="dcterms:W3CDTF">2009-09-15T06:33:16Z</dcterms:created>
  <dcterms:modified xsi:type="dcterms:W3CDTF">2021-11-18T13:35:12Z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749b06b57ab045f3b821b908a96d6055</vt:lpwstr>
  </property>
</Properties>
</file>